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0" yWindow="1500" windowWidth="14115" windowHeight="7290" activeTab="0"/>
  </bookViews>
  <sheets>
    <sheet name="Лист1" sheetId="1" r:id="rId1"/>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'Лист1'!$9:$9</definedName>
  </definedNames>
  <calcPr fullCalcOnLoad="1"/>
</workbook>
</file>

<file path=xl/sharedStrings.xml><?xml version="1.0" encoding="utf-8"?>
<sst xmlns="http://schemas.openxmlformats.org/spreadsheetml/2006/main" count="957" uniqueCount="246">
  <si>
    <t>300</t>
  </si>
  <si>
    <t>ВСЕГО РАСХОДОВ</t>
  </si>
  <si>
    <t>Иные межбюджетные трансферты</t>
  </si>
  <si>
    <t>Раздел</t>
  </si>
  <si>
    <t>Доплаты к пенсиям, дополнительное пенсионное обеспечение</t>
  </si>
  <si>
    <t>4910100</t>
  </si>
  <si>
    <t>Пенсионное обеспечение</t>
  </si>
  <si>
    <t>Общегосударственные вопросы</t>
  </si>
  <si>
    <t>0104</t>
  </si>
  <si>
    <t>0102</t>
  </si>
  <si>
    <t>0100</t>
  </si>
  <si>
    <t>0500</t>
  </si>
  <si>
    <t>0502</t>
  </si>
  <si>
    <t>0114</t>
  </si>
  <si>
    <t>Сумма</t>
  </si>
  <si>
    <t>Жилищно-коммунальное хозяйство</t>
  </si>
  <si>
    <t>600</t>
  </si>
  <si>
    <t>200</t>
  </si>
  <si>
    <t>610</t>
  </si>
  <si>
    <t>611</t>
  </si>
  <si>
    <t>0801</t>
  </si>
  <si>
    <t>0800</t>
  </si>
  <si>
    <t>Национальная безопасность и правоохранительная деятельность</t>
  </si>
  <si>
    <t>0020100</t>
  </si>
  <si>
    <t>4910000</t>
  </si>
  <si>
    <t>0400</t>
  </si>
  <si>
    <t>1001</t>
  </si>
  <si>
    <t>1000</t>
  </si>
  <si>
    <t>Вид расхода</t>
  </si>
  <si>
    <t>240</t>
  </si>
  <si>
    <t>244</t>
  </si>
  <si>
    <t>242</t>
  </si>
  <si>
    <t>ВСЕГО</t>
  </si>
  <si>
    <t>Отдельные мероприятия в области автомобильного транспорта</t>
  </si>
  <si>
    <t>Код ФКР</t>
  </si>
  <si>
    <t>Код ЭК</t>
  </si>
  <si>
    <t>012</t>
  </si>
  <si>
    <t>Наименование</t>
  </si>
  <si>
    <t>4409900</t>
  </si>
  <si>
    <t>005</t>
  </si>
  <si>
    <t>006</t>
  </si>
  <si>
    <t>001</t>
  </si>
  <si>
    <t>500</t>
  </si>
  <si>
    <t>076</t>
  </si>
  <si>
    <t>0900200</t>
  </si>
  <si>
    <t>Социальная политика</t>
  </si>
  <si>
    <t>Национальная экономика</t>
  </si>
  <si>
    <t>0020400</t>
  </si>
  <si>
    <t>795 03 00</t>
  </si>
  <si>
    <t>Национальная оборона</t>
  </si>
  <si>
    <t>Субсидии юридическим лицам</t>
  </si>
  <si>
    <t>Культура</t>
  </si>
  <si>
    <t>2090100</t>
  </si>
  <si>
    <t>Целевая статья</t>
  </si>
  <si>
    <t>Субсидии бюджетным учреждениям</t>
  </si>
  <si>
    <t xml:space="preserve">  </t>
  </si>
  <si>
    <t>303 02 00</t>
  </si>
  <si>
    <t>121</t>
  </si>
  <si>
    <t>122</t>
  </si>
  <si>
    <t>120</t>
  </si>
  <si>
    <t>Функционирование высшего должностного лица субъекта Российской Федерации и муниципального образования</t>
  </si>
  <si>
    <t>Подраздел</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</si>
  <si>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</si>
  <si>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</si>
  <si>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13</t>
  </si>
  <si>
    <t>12</t>
  </si>
  <si>
    <t>08</t>
  </si>
  <si>
    <t>09</t>
  </si>
  <si>
    <t>04</t>
  </si>
  <si>
    <t>05</t>
  </si>
  <si>
    <t>01</t>
  </si>
  <si>
    <t>02</t>
  </si>
  <si>
    <t>03</t>
  </si>
  <si>
    <t>10</t>
  </si>
  <si>
    <t>Мобилизационная и вневойсковая подготовка</t>
  </si>
  <si>
    <t>0200</t>
  </si>
  <si>
    <t>0204</t>
  </si>
  <si>
    <t>Выполнение функций органами местного самоуправления</t>
  </si>
  <si>
    <t>Название</t>
  </si>
  <si>
    <t>Защита населения и территории от чрезвычайных ситуаций природного и техногенного характера, гражданская оборона</t>
  </si>
  <si>
    <t>100</t>
  </si>
  <si>
    <t>Социальное обеспечение  и иные выплаты населению</t>
  </si>
  <si>
    <t>Другие общегосударственные вопросы</t>
  </si>
  <si>
    <t>Расходы на выплаты персоналу в целях обеспечения выполнения функций государственными и муниципальными органами, казенными учреждениями, органами управления государственными внебюджетными фондами</t>
  </si>
  <si>
    <t>11</t>
  </si>
  <si>
    <t>Резервные фонды</t>
  </si>
  <si>
    <t>800</t>
  </si>
  <si>
    <t>Иные бюджетные ассигнования</t>
  </si>
  <si>
    <t>870</t>
  </si>
  <si>
    <t>Резервные средства</t>
  </si>
  <si>
    <t>Связь и информатика</t>
  </si>
  <si>
    <t>Закупка товаров, работ, услуг в сфере информационно-коммуникационных технологий</t>
  </si>
  <si>
    <t xml:space="preserve">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</si>
  <si>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</si>
  <si>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002</t>
  </si>
  <si>
    <t>002 04 30</t>
  </si>
  <si>
    <t>Дорожное хозяйство (дорожные фонды)</t>
  </si>
  <si>
    <t>795 01 00</t>
  </si>
  <si>
    <t>Межбюджетные трансферты</t>
  </si>
  <si>
    <t>540</t>
  </si>
  <si>
    <t>310</t>
  </si>
  <si>
    <t>Публичные нормативные социальные выплаты гражданам</t>
  </si>
  <si>
    <t>312</t>
  </si>
  <si>
    <t>Культура, кинематография</t>
  </si>
  <si>
    <t>Жилищное хозяйство</t>
  </si>
  <si>
    <t>Реализация государственной политики в области приватизации и управления государственной и муниципальной собственностью</t>
  </si>
  <si>
    <t>0900000</t>
  </si>
  <si>
    <t>090 00 00</t>
  </si>
  <si>
    <t>Иные безвозмездные и безвозвратные перечисления</t>
  </si>
  <si>
    <t>Непрограммная деятельность</t>
  </si>
  <si>
    <t>Муниципальная целевая программа __ «Содержание, развитие и обслуживание сети автодорог общего пользования в г.п. Туманный Кольского района на 2012-2015 годы»</t>
  </si>
  <si>
    <t>42 00 06</t>
  </si>
  <si>
    <t>43 00 06</t>
  </si>
  <si>
    <t>в том числе за счет средств областного бюджета</t>
  </si>
  <si>
    <t>Подпрограмма 1 "Обеспечение деятельности и функций администрации городского поселения Туманный Кольского района и государственных полномочий"</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</si>
  <si>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</si>
  <si>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</si>
  <si>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</si>
  <si>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01 0 0000</t>
  </si>
  <si>
    <t>99 0 0000</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</si>
  <si>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</si>
  <si>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99 1 0000</t>
  </si>
  <si>
    <t>99 3 0000</t>
  </si>
  <si>
    <t>99 3 9002</t>
  </si>
  <si>
    <t>Мероприятия по формированию электронного правительства (софинансирование за счет средств местного бюджета)</t>
  </si>
  <si>
    <t>Cубсидия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</si>
  <si>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04 0 0000</t>
  </si>
  <si>
    <t>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t>
  </si>
  <si>
    <t>Субсидии бюджетным учреждениям на финансовое обеспечение муниципального задания на оказание муниципальных услуг (выполнение работ)</t>
  </si>
  <si>
    <t>05 0 0000</t>
  </si>
  <si>
    <t>09 0 0000</t>
  </si>
  <si>
    <t>рублей</t>
  </si>
  <si>
    <t xml:space="preserve">               к решению Совета депутатов</t>
  </si>
  <si>
    <t xml:space="preserve">         городского поселения Туманный Кольского района</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</si>
  <si>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</si>
  <si>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</si>
  <si>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гражданской обороне</t>
  </si>
  <si>
    <t>Расходы на создание, организацию и материальное обеспечение работы штаба оповещения</t>
  </si>
  <si>
    <t>99 4 0000</t>
  </si>
  <si>
    <t>07 0 0000</t>
  </si>
  <si>
    <t>99 5 0000</t>
  </si>
  <si>
    <t>Субсидии бюджетным учреждениям на финансовое обеспечение муниципального задания на оказание муниципальных услуг (выполнение работ)           (МБУК "Библиотека г.п. Туманный Кольского района")</t>
  </si>
  <si>
    <t>Субсидии бюджетным учреждениям на финансовое обеспечение муниципального задания на оказание муниципальных услуг (выполнение работ)            (МБУК "Клуб г.п. Туманный Кольского района")</t>
  </si>
  <si>
    <t>01 0 2003</t>
  </si>
  <si>
    <t>04 0 2009</t>
  </si>
  <si>
    <t>05 1 0000</t>
  </si>
  <si>
    <t>05 1 7103</t>
  </si>
  <si>
    <t>08 0 0000</t>
  </si>
  <si>
    <t>08 1 0000</t>
  </si>
  <si>
    <t>08 1 7554</t>
  </si>
  <si>
    <t>09 0 2002</t>
  </si>
  <si>
    <t>08 1 5118</t>
  </si>
  <si>
    <t>08 1 0005</t>
  </si>
  <si>
    <t>08 1 7057</t>
  </si>
  <si>
    <t>Осуществление первичного воинского учета на территориях, где отсутствуют военные комиссариаты</t>
  </si>
  <si>
    <t>Предоставление субсидий бюджетным, автономным учреждениям и иным некоммерческим организациям</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</si>
  <si>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</si>
  <si>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99 3 9003</t>
  </si>
  <si>
    <t>Расходы на выплаты персоналу в целях обеспечения выполнения функций муниципальными органами, казенными учреждениями, органами управления государственными внебюджетными фондами</t>
  </si>
  <si>
    <t>Непрограммная деятельность главы муниципального образования</t>
  </si>
  <si>
    <t>Расходы на выплаты по оплате труда главы муниципального образования</t>
  </si>
  <si>
    <t>Расходы на выплаты по оплате труда работников органов местного самоуправления</t>
  </si>
  <si>
    <t>08 1 0601</t>
  </si>
  <si>
    <t>Расходы на обеспечение функций работников органов местного самоуправления</t>
  </si>
  <si>
    <t>08 1 0603</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</si>
  <si>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</si>
  <si>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</si>
  <si>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08 1 1306</t>
  </si>
  <si>
    <t>Расходы на выплаты по оплате труда главы местной администрации</t>
  </si>
  <si>
    <t>08 1 0401</t>
  </si>
  <si>
    <t>Резервные фонды местных администраций</t>
  </si>
  <si>
    <t>90 3 9003</t>
  </si>
  <si>
    <t>99 1 0101</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</si>
  <si>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</si>
  <si>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</si>
  <si>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Закупка товаров, работ и услуг для государствееных (муниципальных) нужд</t>
  </si>
  <si>
    <t>99 9 0000</t>
  </si>
  <si>
    <t>99 9 9001</t>
  </si>
  <si>
    <t>Иные выплаты персоналу государственных (муниципальных) органов, за исключением фонда оплаты труда</t>
  </si>
  <si>
    <t xml:space="preserve">Резервный фонд администрации гп Туманный Кольского района </t>
  </si>
  <si>
    <t>99 4 9004</t>
  </si>
  <si>
    <t>99 5 9005</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</si>
  <si>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</si>
  <si>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Предоставление субсидий муниципальным бюджетным, автономным учреждениям и иным некоммерческим организациям</t>
  </si>
  <si>
    <t>99 1 8001</t>
  </si>
  <si>
    <t>Иные пенсии, социальные доплаты к пенсиям</t>
  </si>
  <si>
    <t>Выплата пенсии за выслугу лет муниципальным служащим, замещавшим муниципальные должности муниципальной службы в муниципальном образовании Кольский район</t>
  </si>
  <si>
    <t>Расходы на выплату персоналу государственных (муниципальных) органов</t>
  </si>
  <si>
    <t>05 1 0003</t>
  </si>
  <si>
    <t>05 1 0004</t>
  </si>
  <si>
    <t>Организация содержания автомобильных дорог и инженерных сооружений на них в границах поселения (снегоочистка и посыпка дорог)</t>
  </si>
  <si>
    <t>10 0 2020</t>
  </si>
  <si>
    <t>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в 2015 году</t>
  </si>
  <si>
    <t>Расходы по приобритению аварийного запаса материалов</t>
  </si>
  <si>
    <t>07 0 2004</t>
  </si>
  <si>
    <t xml:space="preserve">Расходы по негосударственной экспертизе  сметной документации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t>
  </si>
  <si>
    <t>07 0 2005</t>
  </si>
  <si>
    <t>Муниципальная программа 4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 (софинансирование за счет средств местного бюджета)</t>
  </si>
  <si>
    <t>Комплектование книжных фондов библиотек муниципальных образований и государственных библиотек городов Москвы и Санкт-Петербурга</t>
  </si>
  <si>
    <t>05 1 5144</t>
  </si>
  <si>
    <t>Предоставление субсидий бюджетным, автономным учреждениям и иным некомерческим организациям</t>
  </si>
  <si>
    <t>Субсидии бюджетным учреждениям на иные цели</t>
  </si>
  <si>
    <t>Межбюджетные трансферты бюджетам муниципальных районов из бюджетов поселений на обеспечение выполнения полномочий по определению поставщиков (подрядчиков, исполнителей) при осуществлении закупок товаров, работ, услуг для муниципальных нужд в порядке, предусмотренном Федеральным законом от 05.04.2013г. "О контрактной системе в сфере закупок товаров, работ, услуг для обеспечения государственных и муниципальных нужд" в 2015 году</t>
  </si>
  <si>
    <t>Муниципальная программа 8  "Развитие муниципального управления" на 2014-2020 годы</t>
  </si>
  <si>
    <t>Муниципальная программа 8 "Развитие муниципального управления" на 2014-2020 годы</t>
  </si>
  <si>
    <t>Муниципальная программа 9 "Повышение эффективности бюджетных расходов городского поселения Туманный Кольского района на 2014 год - 2020 годы"</t>
  </si>
  <si>
    <t>Прочие направления расходов на реализацию муниципальной программы __ «Повышение эффективности бюджетных расходов городского поселения Туманный Кольского района на 2014 год - 2020 годы»</t>
  </si>
  <si>
    <t>Муниципальная программа 1 «Содержание, развитие и обслуживание сети автодорог общего пользования в г.п. Туманный Кольского района на 2012-2020 годы»</t>
  </si>
  <si>
    <t>Прочие направления расходов на реализацию муниципальной целевой программы «Содержание, развитие и обслуживание сети автодорог общего пользования в г.п. Туманный Кольского района на 2012-2020 годы»</t>
  </si>
  <si>
    <t>Муниципальная программа 10 "Обеспечение безопасности дорожного движения на территории муниципального образования городского поселения Туманный Кольского района на 2014- 2020 годы"</t>
  </si>
  <si>
    <t>10 0 2021</t>
  </si>
  <si>
    <t xml:space="preserve">Муниципальная программа 7
«Жилищно-коммунальное хозяйство» на 2014-2020 годы
</t>
  </si>
  <si>
    <t>05 1 7062</t>
  </si>
  <si>
    <t>Субсидия муниципальным образованиям на повышение фонда оплаты труда работников муниципальных учреждений образований, культуры, физической культуры и спорта, повышение оплаты труда, которых предусмотрено Указами Президента Российской Федерации</t>
  </si>
  <si>
    <t>Изготовление паспортов на дороги местного значения</t>
  </si>
  <si>
    <t>Муниципальная программа 12 "Капитальный ремонт общего имущества в многоквартирных домах муниципального образования городское поселение Туманный на 2014-2016гг."</t>
  </si>
  <si>
    <t>12 0 0000</t>
  </si>
  <si>
    <t>12 0 2022</t>
  </si>
  <si>
    <t xml:space="preserve">Муниципальная программа 5 "Развитие культуры в муниципальном образовании городское поселение  Туманный Кольского района» на 2014 - 2020 годы 
</t>
  </si>
  <si>
    <t xml:space="preserve">Подпрограмма 1 "Сохранение и развитие библиотечной и культурно-досуговой деятельности" на 2014-2020 годы
</t>
  </si>
  <si>
    <t>07 0 2019</t>
  </si>
  <si>
    <t xml:space="preserve">Расходы на погашение кредиторской задолженности по выполнению работ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2014 год </t>
  </si>
  <si>
    <t>Мероприятия по капитальному ремонту многоквартирных домов</t>
  </si>
  <si>
    <t>12 2 2022</t>
  </si>
  <si>
    <t>Софинансирование на мероприятия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t>
  </si>
  <si>
    <t>04 0 7075</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</si>
  <si>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</si>
  <si>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612</t>
  </si>
  <si>
    <t xml:space="preserve">Распределение бюджетных ассигнований по разделам и подразделам, целевым статьям (муниципальным программам городского поселения Туманный Кольского района и непрограммным направлениям деятельности), группам (группам и подгруппам) видов расходов  классификации расходов бюджета городского поселения Туманный Кольского района на 2015 год      
</t>
  </si>
  <si>
    <t xml:space="preserve">       Приложение  № 5</t>
  </si>
  <si>
    <t>10 0 0000</t>
  </si>
  <si>
    <t>200000 прибавили на зар.плату</t>
  </si>
  <si>
    <t>убрали авар.спасат.сл.50000</t>
  </si>
  <si>
    <t>по уведомл. -20,5</t>
  </si>
  <si>
    <t>14 0 0000</t>
  </si>
  <si>
    <t>14 0 2025</t>
  </si>
  <si>
    <t>14 0 7559</t>
  </si>
  <si>
    <t xml:space="preserve">14 0 7559 </t>
  </si>
  <si>
    <t>14 0 7560</t>
  </si>
  <si>
    <t>Сельское хозяйство и рыболовство</t>
  </si>
  <si>
    <t>Cубвенция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</si>
  <si>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Cубвенция бюджетам муниципальных образований Мурманской области на осуществление деятельности по отлову и содержанию безнадзорных животных</t>
  </si>
  <si>
    <t>Софинансирование на мероприятия по отлову и содержанию безнадзорных животных на территории поселения за счет средств местного бюджета</t>
  </si>
  <si>
    <t>99 1 1306</t>
  </si>
  <si>
    <t xml:space="preserve">Муниципальная программа 14 "Осуществление мероприятий по отлову и содержанию безнадзорных животных территории муниципального образования городское поселение Туманный» на 2015 год </t>
  </si>
  <si>
    <t xml:space="preserve">                                     от 16.11.2015 года №  134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</si>
</sst>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0">
    <font>
      <sz val="10"/>
      <name val="Arial"/>
      <family val="2"/>
    </font>
    <font>
      <sz val="14"/>
      <color indexed="9"/>
      <name val="Times New Roman"/>
      <family val="2"/>
    </font>
    <font>
      <sz val="12"/>
      <color indexed="9"/>
      <name val="Times New Roman"/>
      <family val="2"/>
    </font>
    <font>
      <i/>
      <sz val="10"/>
      <color indexed="9"/>
      <name val="Times New Roman"/>
      <family val="2"/>
    </font>
    <font>
      <b/>
      <sz val="14"/>
      <color indexed="9"/>
      <name val="Times New Roman"/>
      <family val="2"/>
    </font>
    <font>
      <sz val="10"/>
      <name val="Times New Roman"/>
      <family val="1"/>
    </font>
    <font>
      <sz val="10"/>
      <name val="Times New Roman Cyr"/>
      <family val="0"/>
    </font>
    <font>
      <b/>
      <sz val="12"/>
      <name val="Times New Roman"/>
      <family val="1"/>
    </font>
    <font>
      <b/>
      <sz val="10"/>
      <name val="Times New Roman"/>
      <family val="1"/>
    </font>
    <font>
      <sz val="10"/>
      <name val="Times New Roman CYR"/>
      <family val="1"/>
    </font>
    <font>
      <sz val="14"/>
      <name val="Times New Roman"/>
      <family val="2"/>
    </font>
    <font>
      <sz val="12"/>
      <name val="Times New Roman"/>
      <family val="2"/>
    </font>
    <font>
      <i/>
      <sz val="10"/>
      <name val="Times New Roman"/>
      <family val="2"/>
    </font>
    <font>
      <b/>
      <i/>
      <sz val="11"/>
      <name val="Times New Roman"/>
      <family val="2"/>
    </font>
    <font>
      <b/>
      <sz val="14"/>
      <name val="Times New Roman"/>
      <family val="2"/>
    </font>
    <font>
      <i/>
      <sz val="12"/>
      <name val="Times New Roman"/>
      <family val="2"/>
    </font>
    <font>
      <sz val="11"/>
      <color indexed="9"/>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4"/>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rgb="FFFFC000"/>
        <bgColor indexed="64"/>
      </patternFill>
    </fill>
    <fill>
      <patternFill patternType="solid">
        <fgColor rgb="FFFFFF00"/>
        <bgColor indexed="64"/>
      </patternFill>
    </fill>
    <fill>
      <patternFill patternType="solid">
        <fgColor indexed="22"/>
        <bgColor indexed="64"/>
      </patternFill>
    </fill>
    <fill>
      <patternFill patternType="solid">
        <fgColor indexed="14"/>
        <bgColor indexed="64"/>
      </patternFill>
    </fill>
    <fill>
      <patternFill patternType="solid">
        <fgColor rgb="FFFF0000"/>
        <bgColor indexed="64"/>
      </patternFill>
    </fill>
    <fill>
      <patternFill patternType="solid">
        <fgColor theme="3" tint="0.7999799847602844"/>
        <bgColor indexed="64"/>
      </patternFill>
    </fill>
    <fill>
      <patternFill patternType="solid">
        <fgColor indexed="13"/>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65">
    <xf numFmtId="0" fontId="0" fillId="0" borderId="0" xfId="0" applyAlignment="1">
      <alignment vertical="center"/>
    </xf>
    <xf numFmtId="0" fontId="0" fillId="0" borderId="10" xfId="0" applyNumberFormat="1" applyFont="1" applyFill="1" applyBorder="1" applyAlignment="1">
      <alignment wrapText="1"/>
    </xf>
    <xf numFmtId="0" fontId="0" fillId="0" borderId="0" xfId="0" applyNumberFormat="1" applyFont="1" applyFill="1" applyBorder="1" applyAlignment="1">
      <alignment wrapText="1"/>
    </xf>
    <xf numFmtId="0" fontId="0" fillId="0" borderId="11" xfId="0" applyNumberFormat="1" applyFont="1" applyFill="1" applyBorder="1" applyAlignment="1">
      <alignment wrapText="1"/>
    </xf>
    <xf numFmtId="0" fontId="0" fillId="0" borderId="0" xfId="0" applyFill="1" applyAlignment="1">
      <alignment vertical="center"/>
    </xf>
    <xf numFmtId="3" fontId="4" fillId="0" borderId="0" xfId="0" applyNumberFormat="1" applyFont="1" applyFill="1" applyAlignment="1">
      <alignment vertical="center" wrapText="1"/>
    </xf>
    <xf numFmtId="3" fontId="2" fillId="0" borderId="0" xfId="0" applyNumberFormat="1" applyFont="1" applyFill="1" applyAlignment="1">
      <alignment/>
    </xf>
    <xf numFmtId="2" fontId="5" fillId="0" borderId="11" xfId="0" applyNumberFormat="1" applyFont="1" applyFill="1" applyBorder="1" applyAlignment="1">
      <alignment horizontal="right"/>
    </xf>
    <xf numFmtId="2" fontId="5" fillId="33" borderId="11" xfId="0" applyNumberFormat="1" applyFont="1" applyFill="1" applyBorder="1" applyAlignment="1">
      <alignment horizontal="right"/>
    </xf>
    <xf numFmtId="2" fontId="5" fillId="8" borderId="11" xfId="0" applyNumberFormat="1" applyFont="1" applyFill="1" applyBorder="1" applyAlignment="1">
      <alignment horizontal="right"/>
    </xf>
    <xf numFmtId="49" fontId="5" fillId="34" borderId="11" xfId="0" applyNumberFormat="1" applyFont="1" applyFill="1" applyBorder="1" applyAlignment="1">
      <alignment horizontal="center"/>
    </xf>
    <xf numFmtId="0" fontId="5" fillId="34" borderId="11" xfId="52" applyNumberFormat="1" applyFont="1" applyFill="1" applyBorder="1" applyAlignment="1">
      <alignment horizontal="left" vertical="top" wrapText="1"/>
      <protection/>
    </xf>
    <xf numFmtId="0" fontId="5" fillId="34" borderId="11" xfId="0" applyFont="1" applyFill="1" applyBorder="1" applyAlignment="1">
      <alignment vertical="center" wrapText="1" shrinkToFit="1"/>
    </xf>
    <xf numFmtId="0" fontId="5" fillId="19" borderId="11" xfId="0" applyFont="1" applyFill="1" applyBorder="1" applyAlignment="1">
      <alignment horizontal="left" vertical="center" wrapText="1"/>
    </xf>
    <xf numFmtId="49" fontId="5" fillId="9" borderId="11" xfId="0" applyNumberFormat="1" applyFont="1" applyFill="1" applyBorder="1" applyAlignment="1">
      <alignment horizontal="center"/>
    </xf>
    <xf numFmtId="49" fontId="5" fillId="11" borderId="11" xfId="0" applyNumberFormat="1" applyFont="1" applyFill="1" applyBorder="1" applyAlignment="1">
      <alignment horizontal="center"/>
    </xf>
    <xf numFmtId="2" fontId="5" fillId="11" borderId="11" xfId="0" applyNumberFormat="1" applyFont="1" applyFill="1" applyBorder="1" applyAlignment="1">
      <alignment wrapText="1"/>
    </xf>
    <xf numFmtId="49" fontId="5" fillId="11" borderId="11" xfId="0" applyNumberFormat="1" applyFont="1" applyFill="1" applyBorder="1" applyAlignment="1">
      <alignment horizontal="center" wrapText="1"/>
    </xf>
    <xf numFmtId="49" fontId="6" fillId="11" borderId="11" xfId="0" applyNumberFormat="1" applyFont="1" applyFill="1" applyBorder="1" applyAlignment="1">
      <alignment horizontal="center"/>
    </xf>
    <xf numFmtId="2" fontId="5" fillId="11" borderId="11" xfId="0" applyNumberFormat="1" applyFont="1" applyFill="1" applyBorder="1" applyAlignment="1">
      <alignment horizontal="center" wrapText="1"/>
    </xf>
    <xf numFmtId="0" fontId="5" fillId="11" borderId="11" xfId="0" applyFont="1" applyFill="1" applyBorder="1" applyAlignment="1">
      <alignment horizontal="center"/>
    </xf>
    <xf numFmtId="2" fontId="8" fillId="34" borderId="11" xfId="0" applyNumberFormat="1" applyFont="1" applyFill="1" applyBorder="1" applyAlignment="1">
      <alignment horizontal="justify" vertical="top" wrapText="1"/>
    </xf>
    <xf numFmtId="2" fontId="8" fillId="35" borderId="11" xfId="0" applyNumberFormat="1" applyFont="1" applyFill="1" applyBorder="1" applyAlignment="1">
      <alignment horizontal="justify" vertical="top" wrapText="1"/>
    </xf>
    <xf numFmtId="2" fontId="5" fillId="11" borderId="11" xfId="52" applyNumberFormat="1" applyFont="1" applyFill="1" applyBorder="1" applyAlignment="1">
      <alignment wrapText="1"/>
      <protection/>
    </xf>
    <xf numFmtId="2" fontId="5" fillId="11" borderId="11" xfId="0" applyNumberFormat="1" applyFont="1" applyFill="1" applyBorder="1" applyAlignment="1">
      <alignment horizontal="left" wrapText="1"/>
    </xf>
    <xf numFmtId="0" fontId="5" fillId="11" borderId="11" xfId="0" applyFont="1" applyFill="1" applyBorder="1" applyAlignment="1">
      <alignment horizontal="left" wrapText="1"/>
    </xf>
    <xf numFmtId="0" fontId="5" fillId="11" borderId="11" xfId="0" applyFont="1" applyFill="1" applyBorder="1" applyAlignment="1">
      <alignment vertical="center" wrapText="1"/>
    </xf>
    <xf numFmtId="0" fontId="5" fillId="9" borderId="11" xfId="0" applyFont="1" applyFill="1" applyBorder="1" applyAlignment="1">
      <alignment vertical="center" wrapText="1"/>
    </xf>
    <xf numFmtId="0" fontId="7" fillId="34" borderId="11" xfId="0" applyNumberFormat="1" applyFont="1" applyFill="1" applyBorder="1" applyAlignment="1" applyProtection="1">
      <alignment horizontal="left" vertical="center" wrapText="1"/>
      <protection/>
    </xf>
    <xf numFmtId="0" fontId="8" fillId="34" borderId="11" xfId="0" applyNumberFormat="1" applyFont="1" applyFill="1" applyBorder="1" applyAlignment="1" applyProtection="1">
      <alignment horizontal="left" vertical="center" wrapText="1"/>
      <protection/>
    </xf>
    <xf numFmtId="0" fontId="5" fillId="34" borderId="11" xfId="0" applyFont="1" applyFill="1" applyBorder="1" applyAlignment="1">
      <alignment horizontal="justify" wrapText="1"/>
    </xf>
    <xf numFmtId="2" fontId="5" fillId="19" borderId="11" xfId="52" applyNumberFormat="1" applyFont="1" applyFill="1" applyBorder="1" applyAlignment="1">
      <alignment wrapText="1"/>
      <protection/>
    </xf>
    <xf numFmtId="2" fontId="5" fillId="19" borderId="11" xfId="0" applyNumberFormat="1" applyFont="1" applyFill="1" applyBorder="1" applyAlignment="1">
      <alignment horizontal="left" wrapText="1"/>
    </xf>
    <xf numFmtId="2" fontId="5" fillId="34" borderId="11" xfId="0" applyNumberFormat="1" applyFont="1" applyFill="1" applyBorder="1" applyAlignment="1">
      <alignment horizontal="justify" vertical="top" wrapText="1"/>
    </xf>
    <xf numFmtId="0" fontId="5" fillId="34" borderId="11" xfId="52" applyFont="1" applyFill="1" applyBorder="1" applyAlignment="1" applyProtection="1">
      <alignment vertical="top" wrapText="1" readingOrder="1"/>
      <protection locked="0"/>
    </xf>
    <xf numFmtId="0" fontId="9" fillId="34" borderId="11" xfId="52" applyNumberFormat="1" applyFont="1" applyFill="1" applyBorder="1" applyAlignment="1" applyProtection="1">
      <alignment wrapText="1"/>
      <protection/>
    </xf>
    <xf numFmtId="49" fontId="7" fillId="34" borderId="11" xfId="0" applyNumberFormat="1" applyFont="1" applyFill="1" applyBorder="1" applyAlignment="1">
      <alignment horizontal="center"/>
    </xf>
    <xf numFmtId="0" fontId="0" fillId="35" borderId="0" xfId="0" applyFill="1" applyAlignment="1">
      <alignment vertical="center"/>
    </xf>
    <xf numFmtId="0" fontId="5" fillId="11" borderId="11" xfId="0" applyFont="1" applyFill="1" applyBorder="1" applyAlignment="1">
      <alignment horizontal="left" vertical="center" wrapText="1"/>
    </xf>
    <xf numFmtId="0" fontId="0" fillId="0" borderId="0" xfId="0" applyFont="1" applyAlignment="1">
      <alignment vertical="center"/>
    </xf>
    <xf numFmtId="3" fontId="10" fillId="36" borderId="0" xfId="0" applyNumberFormat="1" applyFont="1" applyFill="1" applyAlignment="1">
      <alignment/>
    </xf>
    <xf numFmtId="0" fontId="0" fillId="0" borderId="0" xfId="0" applyFont="1" applyAlignment="1">
      <alignment horizontal="right" vertical="center"/>
    </xf>
    <xf numFmtId="0" fontId="12" fillId="36" borderId="0" xfId="0" applyNumberFormat="1" applyFont="1" applyFill="1" applyAlignment="1">
      <alignment wrapText="1"/>
    </xf>
    <xf numFmtId="3" fontId="11" fillId="0" borderId="0" xfId="0" applyNumberFormat="1" applyFont="1" applyFill="1" applyAlignment="1">
      <alignment horizontal="center"/>
    </xf>
    <xf numFmtId="3" fontId="15" fillId="36" borderId="0" xfId="0" applyNumberFormat="1" applyFont="1" applyFill="1" applyAlignment="1">
      <alignment horizontal="center"/>
    </xf>
    <xf numFmtId="3" fontId="15" fillId="0" borderId="0" xfId="0" applyNumberFormat="1" applyFont="1" applyFill="1" applyBorder="1" applyAlignment="1">
      <alignment horizontal="right"/>
    </xf>
    <xf numFmtId="2" fontId="5" fillId="0" borderId="11" xfId="0" applyNumberFormat="1" applyFont="1" applyFill="1" applyBorder="1" applyAlignment="1">
      <alignment horizontal="center" vertical="center" wrapText="1"/>
    </xf>
    <xf numFmtId="49" fontId="5" fillId="36" borderId="11" xfId="0" applyNumberFormat="1" applyFont="1" applyFill="1" applyBorder="1" applyAlignment="1">
      <alignment vertical="center"/>
    </xf>
    <xf numFmtId="49"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2" fontId="8"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36" borderId="1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0" fillId="0" borderId="11" xfId="0" applyFont="1" applyBorder="1" applyAlignment="1">
      <alignment vertical="center"/>
    </xf>
    <xf numFmtId="2" fontId="8" fillId="0" borderId="11" xfId="0" applyNumberFormat="1" applyFont="1" applyFill="1" applyBorder="1" applyAlignment="1">
      <alignment wrapText="1"/>
    </xf>
    <xf numFmtId="49" fontId="8" fillId="0" borderId="11" xfId="0" applyNumberFormat="1" applyFont="1" applyFill="1" applyBorder="1" applyAlignment="1">
      <alignment/>
    </xf>
    <xf numFmtId="49" fontId="8" fillId="36" borderId="11" xfId="0" applyNumberFormat="1" applyFont="1" applyFill="1" applyBorder="1" applyAlignment="1">
      <alignment/>
    </xf>
    <xf numFmtId="49" fontId="8" fillId="0" borderId="11" xfId="0" applyNumberFormat="1" applyFont="1" applyFill="1" applyBorder="1" applyAlignment="1">
      <alignment horizontal="center"/>
    </xf>
    <xf numFmtId="3" fontId="8" fillId="0" borderId="11" xfId="0" applyNumberFormat="1" applyFont="1" applyFill="1" applyBorder="1" applyAlignment="1">
      <alignment/>
    </xf>
    <xf numFmtId="2" fontId="7" fillId="11" borderId="11" xfId="0" applyNumberFormat="1" applyFont="1" applyFill="1" applyBorder="1" applyAlignment="1">
      <alignment wrapText="1"/>
    </xf>
    <xf numFmtId="49" fontId="8" fillId="11" borderId="11" xfId="0" applyNumberFormat="1" applyFont="1" applyFill="1" applyBorder="1" applyAlignment="1">
      <alignment/>
    </xf>
    <xf numFmtId="49" fontId="8" fillId="11" borderId="11" xfId="0" applyNumberFormat="1" applyFont="1" applyFill="1" applyBorder="1" applyAlignment="1">
      <alignment horizontal="center"/>
    </xf>
    <xf numFmtId="2" fontId="8" fillId="8" borderId="11" xfId="0" applyNumberFormat="1" applyFont="1" applyFill="1" applyBorder="1" applyAlignment="1">
      <alignment/>
    </xf>
    <xf numFmtId="2" fontId="8" fillId="11" borderId="11" xfId="0" applyNumberFormat="1" applyFont="1" applyFill="1" applyBorder="1" applyAlignment="1">
      <alignment wrapText="1"/>
    </xf>
    <xf numFmtId="49" fontId="5" fillId="11" borderId="11" xfId="0" applyNumberFormat="1" applyFont="1" applyFill="1" applyBorder="1" applyAlignment="1">
      <alignment horizontal="center"/>
    </xf>
    <xf numFmtId="2" fontId="5" fillId="8" borderId="11" xfId="0" applyNumberFormat="1" applyFont="1" applyFill="1" applyBorder="1" applyAlignment="1">
      <alignment/>
    </xf>
    <xf numFmtId="2" fontId="5" fillId="11" borderId="11" xfId="0" applyNumberFormat="1" applyFont="1" applyFill="1" applyBorder="1" applyAlignment="1">
      <alignment wrapText="1"/>
    </xf>
    <xf numFmtId="49" fontId="5" fillId="11" borderId="11" xfId="0" applyNumberFormat="1" applyFont="1" applyFill="1" applyBorder="1" applyAlignment="1">
      <alignment/>
    </xf>
    <xf numFmtId="2" fontId="5" fillId="8" borderId="11" xfId="0" applyNumberFormat="1" applyFont="1" applyFill="1" applyBorder="1" applyAlignment="1">
      <alignment/>
    </xf>
    <xf numFmtId="49" fontId="5" fillId="11" borderId="11" xfId="0" applyNumberFormat="1" applyFont="1" applyFill="1" applyBorder="1" applyAlignment="1">
      <alignment horizontal="justify" vertical="top"/>
    </xf>
    <xf numFmtId="2" fontId="5" fillId="0" borderId="11" xfId="0" applyNumberFormat="1" applyFont="1" applyFill="1" applyBorder="1" applyAlignment="1">
      <alignment/>
    </xf>
    <xf numFmtId="2" fontId="8" fillId="11" borderId="11" xfId="0" applyNumberFormat="1" applyFont="1" applyFill="1" applyBorder="1" applyAlignment="1">
      <alignment wrapText="1"/>
    </xf>
    <xf numFmtId="2" fontId="5" fillId="11" borderId="11" xfId="0" applyNumberFormat="1" applyFont="1" applyFill="1" applyBorder="1" applyAlignment="1">
      <alignment horizontal="justify" wrapText="1"/>
    </xf>
    <xf numFmtId="2" fontId="5" fillId="0" borderId="11" xfId="0" applyNumberFormat="1" applyFont="1" applyFill="1" applyBorder="1" applyAlignment="1">
      <alignment/>
    </xf>
    <xf numFmtId="49" fontId="5" fillId="11" borderId="11" xfId="0" applyNumberFormat="1" applyFont="1" applyFill="1" applyBorder="1" applyAlignment="1">
      <alignment horizontal="left" wrapText="1"/>
    </xf>
    <xf numFmtId="2" fontId="8" fillId="11" borderId="11" xfId="0" applyNumberFormat="1" applyFont="1" applyFill="1" applyBorder="1" applyAlignment="1">
      <alignment horizontal="justify" wrapText="1"/>
    </xf>
    <xf numFmtId="2" fontId="8" fillId="8" borderId="11" xfId="0" applyNumberFormat="1" applyFont="1" applyFill="1" applyBorder="1" applyAlignment="1">
      <alignment/>
    </xf>
    <xf numFmtId="2" fontId="8" fillId="11" borderId="11" xfId="0" applyNumberFormat="1" applyFont="1" applyFill="1" applyBorder="1" applyAlignment="1">
      <alignment horizontal="justify" wrapText="1"/>
    </xf>
    <xf numFmtId="49" fontId="8" fillId="11" borderId="11" xfId="0" applyNumberFormat="1" applyFont="1" applyFill="1" applyBorder="1" applyAlignment="1">
      <alignment horizontal="justify" vertical="top"/>
    </xf>
    <xf numFmtId="2" fontId="5" fillId="11" borderId="11" xfId="0" applyNumberFormat="1" applyFont="1" applyFill="1" applyBorder="1" applyAlignment="1">
      <alignment vertical="top" wrapText="1"/>
    </xf>
    <xf numFmtId="0" fontId="5" fillId="11" borderId="11" xfId="0" applyNumberFormat="1" applyFont="1" applyFill="1" applyBorder="1" applyAlignment="1">
      <alignment horizontal="justify" vertical="top" wrapText="1"/>
    </xf>
    <xf numFmtId="0" fontId="5" fillId="11" borderId="11" xfId="0" applyNumberFormat="1" applyFont="1" applyFill="1" applyBorder="1" applyAlignment="1">
      <alignment horizontal="justify" vertical="top"/>
    </xf>
    <xf numFmtId="2" fontId="7" fillId="9" borderId="11" xfId="0" applyNumberFormat="1" applyFont="1" applyFill="1" applyBorder="1" applyAlignment="1">
      <alignment horizontal="justify" wrapText="1"/>
    </xf>
    <xf numFmtId="49" fontId="8" fillId="9" borderId="11" xfId="0" applyNumberFormat="1" applyFont="1" applyFill="1" applyBorder="1" applyAlignment="1">
      <alignment/>
    </xf>
    <xf numFmtId="49" fontId="8" fillId="9" borderId="11" xfId="0" applyNumberFormat="1" applyFont="1" applyFill="1" applyBorder="1" applyAlignment="1">
      <alignment horizontal="center"/>
    </xf>
    <xf numFmtId="2" fontId="8" fillId="9" borderId="11" xfId="0" applyNumberFormat="1" applyFont="1" applyFill="1" applyBorder="1" applyAlignment="1">
      <alignment horizontal="justify" wrapText="1"/>
    </xf>
    <xf numFmtId="2" fontId="8" fillId="9" borderId="11" xfId="0" applyNumberFormat="1" applyFont="1" applyFill="1" applyBorder="1" applyAlignment="1">
      <alignment horizontal="justify" wrapText="1"/>
    </xf>
    <xf numFmtId="49" fontId="5" fillId="9" borderId="11" xfId="0" applyNumberFormat="1" applyFont="1" applyFill="1" applyBorder="1" applyAlignment="1">
      <alignment/>
    </xf>
    <xf numFmtId="49" fontId="5" fillId="9" borderId="11" xfId="0" applyNumberFormat="1" applyFont="1" applyFill="1" applyBorder="1" applyAlignment="1">
      <alignment horizontal="center"/>
    </xf>
    <xf numFmtId="2" fontId="8" fillId="9" borderId="11" xfId="0" applyNumberFormat="1" applyFont="1" applyFill="1" applyBorder="1" applyAlignment="1">
      <alignment wrapText="1"/>
    </xf>
    <xf numFmtId="2" fontId="5" fillId="9" borderId="11" xfId="0" applyNumberFormat="1" applyFont="1" applyFill="1" applyBorder="1" applyAlignment="1">
      <alignment horizontal="justify" wrapText="1"/>
    </xf>
    <xf numFmtId="2" fontId="5" fillId="37" borderId="11" xfId="0" applyNumberFormat="1" applyFont="1" applyFill="1" applyBorder="1" applyAlignment="1">
      <alignment/>
    </xf>
    <xf numFmtId="49" fontId="5" fillId="34" borderId="11" xfId="0" applyNumberFormat="1" applyFont="1" applyFill="1" applyBorder="1" applyAlignment="1">
      <alignment/>
    </xf>
    <xf numFmtId="49" fontId="8" fillId="34" borderId="11" xfId="0" applyNumberFormat="1" applyFont="1" applyFill="1" applyBorder="1" applyAlignment="1">
      <alignment horizontal="center"/>
    </xf>
    <xf numFmtId="0" fontId="5" fillId="34" borderId="11" xfId="0" applyNumberFormat="1" applyFont="1" applyFill="1" applyBorder="1" applyAlignment="1">
      <alignment horizontal="justify" wrapText="1"/>
    </xf>
    <xf numFmtId="49" fontId="5" fillId="34" borderId="11" xfId="0" applyNumberFormat="1" applyFont="1" applyFill="1" applyBorder="1" applyAlignment="1">
      <alignment/>
    </xf>
    <xf numFmtId="49" fontId="5" fillId="34" borderId="11" xfId="0" applyNumberFormat="1" applyFont="1" applyFill="1" applyBorder="1" applyAlignment="1">
      <alignment horizontal="center"/>
    </xf>
    <xf numFmtId="0" fontId="5" fillId="34" borderId="11" xfId="0" applyNumberFormat="1" applyFont="1" applyFill="1" applyBorder="1" applyAlignment="1">
      <alignment horizontal="justify" vertical="top" wrapText="1"/>
    </xf>
    <xf numFmtId="2" fontId="5" fillId="34" borderId="11" xfId="0" applyNumberFormat="1" applyFont="1" applyFill="1" applyBorder="1" applyAlignment="1">
      <alignment horizontal="justify" wrapText="1"/>
    </xf>
    <xf numFmtId="2" fontId="5" fillId="37" borderId="11" xfId="0" applyNumberFormat="1" applyFont="1" applyFill="1" applyBorder="1" applyAlignment="1">
      <alignment/>
    </xf>
    <xf numFmtId="0" fontId="5" fillId="34" borderId="11" xfId="0" applyNumberFormat="1" applyFont="1" applyFill="1" applyBorder="1" applyAlignment="1">
      <alignment horizontal="justify" vertical="top"/>
    </xf>
    <xf numFmtId="49" fontId="5" fillId="38" borderId="11" xfId="0" applyNumberFormat="1" applyFont="1" applyFill="1" applyBorder="1" applyAlignment="1">
      <alignment/>
    </xf>
    <xf numFmtId="2" fontId="7" fillId="19" borderId="11" xfId="0" applyNumberFormat="1" applyFont="1" applyFill="1" applyBorder="1" applyAlignment="1">
      <alignment horizontal="justify" wrapText="1"/>
    </xf>
    <xf numFmtId="49" fontId="8" fillId="19" borderId="11" xfId="0" applyNumberFormat="1" applyFont="1" applyFill="1" applyBorder="1" applyAlignment="1">
      <alignment/>
    </xf>
    <xf numFmtId="49" fontId="8" fillId="19" borderId="11" xfId="0" applyNumberFormat="1" applyFont="1" applyFill="1" applyBorder="1" applyAlignment="1">
      <alignment horizontal="center"/>
    </xf>
    <xf numFmtId="2" fontId="8" fillId="39" borderId="11" xfId="0" applyNumberFormat="1" applyFont="1" applyFill="1" applyBorder="1" applyAlignment="1">
      <alignment/>
    </xf>
    <xf numFmtId="49" fontId="8" fillId="11" borderId="11" xfId="0" applyNumberFormat="1" applyFont="1" applyFill="1" applyBorder="1" applyAlignment="1">
      <alignment horizontal="center"/>
    </xf>
    <xf numFmtId="2" fontId="8" fillId="19" borderId="11" xfId="0" applyNumberFormat="1" applyFont="1" applyFill="1" applyBorder="1" applyAlignment="1">
      <alignment horizontal="justify" wrapText="1"/>
    </xf>
    <xf numFmtId="2" fontId="8" fillId="19" borderId="11" xfId="0" applyNumberFormat="1" applyFont="1" applyFill="1" applyBorder="1" applyAlignment="1">
      <alignment horizontal="justify" wrapText="1"/>
    </xf>
    <xf numFmtId="49" fontId="5" fillId="19" borderId="11" xfId="0" applyNumberFormat="1" applyFont="1" applyFill="1" applyBorder="1" applyAlignment="1">
      <alignment horizontal="center"/>
    </xf>
    <xf numFmtId="49" fontId="5" fillId="19" borderId="11" xfId="0" applyNumberFormat="1" applyFont="1" applyFill="1" applyBorder="1" applyAlignment="1">
      <alignment horizontal="center"/>
    </xf>
    <xf numFmtId="2" fontId="5" fillId="19" borderId="11" xfId="0" applyNumberFormat="1" applyFont="1" applyFill="1" applyBorder="1" applyAlignment="1">
      <alignment horizontal="justify" wrapText="1"/>
    </xf>
    <xf numFmtId="49" fontId="5" fillId="19" borderId="11" xfId="0" applyNumberFormat="1" applyFont="1" applyFill="1" applyBorder="1" applyAlignment="1">
      <alignment/>
    </xf>
    <xf numFmtId="0" fontId="8" fillId="19" borderId="11" xfId="0" applyNumberFormat="1" applyFont="1" applyFill="1" applyBorder="1" applyAlignment="1">
      <alignment horizontal="justify"/>
    </xf>
    <xf numFmtId="49" fontId="8" fillId="19" borderId="11" xfId="0" applyNumberFormat="1" applyFont="1" applyFill="1" applyBorder="1" applyAlignment="1">
      <alignment horizontal="center"/>
    </xf>
    <xf numFmtId="49" fontId="5" fillId="19" borderId="11" xfId="0" applyNumberFormat="1" applyFont="1" applyFill="1" applyBorder="1" applyAlignment="1">
      <alignment horizontal="justify" vertical="top"/>
    </xf>
    <xf numFmtId="2" fontId="5" fillId="0" borderId="11" xfId="0" applyNumberFormat="1" applyFont="1" applyFill="1" applyBorder="1" applyAlignment="1">
      <alignment horizontal="justify" wrapText="1"/>
    </xf>
    <xf numFmtId="49" fontId="5" fillId="0" borderId="11" xfId="0" applyNumberFormat="1" applyFont="1" applyFill="1" applyBorder="1" applyAlignment="1">
      <alignment/>
    </xf>
    <xf numFmtId="49" fontId="5" fillId="36" borderId="11" xfId="0" applyNumberFormat="1" applyFont="1" applyFill="1" applyBorder="1" applyAlignment="1">
      <alignment/>
    </xf>
    <xf numFmtId="49" fontId="5" fillId="0" borderId="11" xfId="0" applyNumberFormat="1" applyFont="1" applyFill="1" applyBorder="1" applyAlignment="1">
      <alignment horizontal="center"/>
    </xf>
    <xf numFmtId="2" fontId="8" fillId="40" borderId="11" xfId="0" applyNumberFormat="1" applyFont="1" applyFill="1" applyBorder="1" applyAlignment="1">
      <alignment horizontal="justify" wrapText="1"/>
    </xf>
    <xf numFmtId="49" fontId="8" fillId="40" borderId="11" xfId="0" applyNumberFormat="1" applyFont="1" applyFill="1" applyBorder="1" applyAlignment="1">
      <alignment/>
    </xf>
    <xf numFmtId="49" fontId="8" fillId="40" borderId="11" xfId="0" applyNumberFormat="1" applyFont="1" applyFill="1" applyBorder="1" applyAlignment="1">
      <alignment horizontal="center"/>
    </xf>
    <xf numFmtId="2" fontId="7" fillId="35" borderId="11" xfId="0" applyNumberFormat="1" applyFont="1" applyFill="1" applyBorder="1" applyAlignment="1">
      <alignment horizontal="justify" wrapText="1"/>
    </xf>
    <xf numFmtId="49" fontId="8" fillId="35" borderId="11" xfId="0" applyNumberFormat="1" applyFont="1" applyFill="1" applyBorder="1" applyAlignment="1">
      <alignment/>
    </xf>
    <xf numFmtId="49" fontId="8" fillId="35" borderId="11" xfId="0" applyNumberFormat="1" applyFont="1" applyFill="1" applyBorder="1" applyAlignment="1">
      <alignment horizontal="center"/>
    </xf>
    <xf numFmtId="2" fontId="7" fillId="34" borderId="11" xfId="0" applyNumberFormat="1" applyFont="1" applyFill="1" applyBorder="1" applyAlignment="1">
      <alignment horizontal="justify" wrapText="1"/>
    </xf>
    <xf numFmtId="49" fontId="8" fillId="34" borderId="11" xfId="0" applyNumberFormat="1" applyFont="1" applyFill="1" applyBorder="1" applyAlignment="1">
      <alignment/>
    </xf>
    <xf numFmtId="2" fontId="8" fillId="35" borderId="11" xfId="0" applyNumberFormat="1" applyFont="1" applyFill="1" applyBorder="1" applyAlignment="1">
      <alignment horizontal="justify" wrapText="1"/>
    </xf>
    <xf numFmtId="49" fontId="5" fillId="35" borderId="11" xfId="0" applyNumberFormat="1" applyFont="1" applyFill="1" applyBorder="1" applyAlignment="1">
      <alignment horizontal="center"/>
    </xf>
    <xf numFmtId="49" fontId="5" fillId="35" borderId="11" xfId="0" applyNumberFormat="1" applyFont="1" applyFill="1" applyBorder="1" applyAlignment="1">
      <alignment/>
    </xf>
    <xf numFmtId="49" fontId="5" fillId="35" borderId="11" xfId="0" applyNumberFormat="1" applyFont="1" applyFill="1" applyBorder="1" applyAlignment="1">
      <alignment horizontal="center"/>
    </xf>
    <xf numFmtId="2" fontId="5" fillId="35" borderId="11" xfId="0" applyNumberFormat="1" applyFont="1" applyFill="1" applyBorder="1" applyAlignment="1">
      <alignment horizontal="justify" vertical="top" wrapText="1"/>
    </xf>
    <xf numFmtId="2" fontId="5" fillId="35" borderId="11" xfId="0" applyNumberFormat="1" applyFont="1" applyFill="1" applyBorder="1" applyAlignment="1">
      <alignment horizontal="justify" wrapText="1"/>
    </xf>
    <xf numFmtId="2" fontId="5" fillId="35" borderId="11" xfId="0" applyNumberFormat="1" applyFont="1" applyFill="1" applyBorder="1" applyAlignment="1">
      <alignment horizontal="justify" wrapText="1"/>
    </xf>
    <xf numFmtId="49" fontId="5" fillId="35" borderId="11" xfId="0" applyNumberFormat="1" applyFont="1" applyFill="1" applyBorder="1" applyAlignment="1">
      <alignment horizontal="justify" vertical="top"/>
    </xf>
    <xf numFmtId="49" fontId="5" fillId="34" borderId="11" xfId="0" applyNumberFormat="1" applyFont="1" applyFill="1" applyBorder="1" applyAlignment="1">
      <alignment horizontal="justify" vertical="top"/>
    </xf>
    <xf numFmtId="2" fontId="7" fillId="16" borderId="11" xfId="0" applyNumberFormat="1" applyFont="1" applyFill="1" applyBorder="1" applyAlignment="1">
      <alignment horizontal="justify" wrapText="1"/>
    </xf>
    <xf numFmtId="49" fontId="8" fillId="16" borderId="11" xfId="0" applyNumberFormat="1" applyFont="1" applyFill="1" applyBorder="1" applyAlignment="1">
      <alignment/>
    </xf>
    <xf numFmtId="49" fontId="8" fillId="16" borderId="11" xfId="0" applyNumberFormat="1" applyFont="1" applyFill="1" applyBorder="1" applyAlignment="1">
      <alignment horizontal="center"/>
    </xf>
    <xf numFmtId="2" fontId="8" fillId="16" borderId="11" xfId="0" applyNumberFormat="1" applyFont="1" applyFill="1" applyBorder="1" applyAlignment="1">
      <alignment horizontal="justify" wrapText="1"/>
    </xf>
    <xf numFmtId="2" fontId="8" fillId="16" borderId="11" xfId="0" applyNumberFormat="1" applyFont="1" applyFill="1" applyBorder="1" applyAlignment="1">
      <alignment horizontal="justify" vertical="top" wrapText="1"/>
    </xf>
    <xf numFmtId="49" fontId="5" fillId="16" borderId="11" xfId="0" applyNumberFormat="1" applyFont="1" applyFill="1" applyBorder="1" applyAlignment="1">
      <alignment horizontal="center"/>
    </xf>
    <xf numFmtId="49" fontId="5" fillId="16" borderId="11" xfId="0" applyNumberFormat="1" applyFont="1" applyFill="1" applyBorder="1" applyAlignment="1">
      <alignment horizontal="center"/>
    </xf>
    <xf numFmtId="49" fontId="8" fillId="16" borderId="11" xfId="0" applyNumberFormat="1" applyFont="1" applyFill="1" applyBorder="1" applyAlignment="1">
      <alignment horizontal="justify" vertical="top" wrapText="1"/>
    </xf>
    <xf numFmtId="49" fontId="5" fillId="16" borderId="11" xfId="0" applyNumberFormat="1" applyFont="1" applyFill="1" applyBorder="1" applyAlignment="1">
      <alignment/>
    </xf>
    <xf numFmtId="2" fontId="5" fillId="16" borderId="11" xfId="0" applyNumberFormat="1" applyFont="1" applyFill="1" applyBorder="1" applyAlignment="1">
      <alignment horizontal="justify" wrapText="1"/>
    </xf>
    <xf numFmtId="0" fontId="5" fillId="16" borderId="11" xfId="0" applyNumberFormat="1" applyFont="1" applyFill="1" applyBorder="1" applyAlignment="1">
      <alignment horizontal="justify" vertical="top"/>
    </xf>
    <xf numFmtId="2" fontId="5" fillId="16" borderId="11" xfId="0" applyNumberFormat="1" applyFont="1" applyFill="1" applyBorder="1" applyAlignment="1">
      <alignment horizontal="justify" vertical="top" wrapText="1"/>
    </xf>
    <xf numFmtId="49" fontId="5" fillId="16" borderId="11" xfId="0" applyNumberFormat="1" applyFont="1" applyFill="1" applyBorder="1" applyAlignment="1">
      <alignment horizontal="justify" vertical="top"/>
    </xf>
    <xf numFmtId="0" fontId="5" fillId="16" borderId="11" xfId="0" applyNumberFormat="1" applyFont="1" applyFill="1" applyBorder="1" applyAlignment="1">
      <alignment horizontal="justify"/>
    </xf>
    <xf numFmtId="2" fontId="8" fillId="34" borderId="11" xfId="0" applyNumberFormat="1" applyFont="1" applyFill="1" applyBorder="1" applyAlignment="1">
      <alignment horizontal="justify" wrapText="1"/>
    </xf>
    <xf numFmtId="2" fontId="5" fillId="34" borderId="11" xfId="0" applyNumberFormat="1" applyFont="1" applyFill="1" applyBorder="1" applyAlignment="1">
      <alignment wrapText="1"/>
    </xf>
    <xf numFmtId="2" fontId="8" fillId="36" borderId="11" xfId="0" applyNumberFormat="1" applyFont="1" applyFill="1" applyBorder="1" applyAlignment="1">
      <alignment wrapText="1"/>
    </xf>
    <xf numFmtId="2" fontId="8" fillId="0" borderId="11" xfId="0" applyNumberFormat="1" applyFont="1" applyFill="1" applyBorder="1" applyAlignment="1">
      <alignment horizontal="center" wrapText="1"/>
    </xf>
    <xf numFmtId="2" fontId="8" fillId="41" borderId="11" xfId="0" applyNumberFormat="1" applyFont="1" applyFill="1" applyBorder="1" applyAlignment="1">
      <alignment wrapText="1"/>
    </xf>
    <xf numFmtId="49" fontId="5" fillId="36" borderId="10" xfId="0" applyNumberFormat="1" applyFont="1" applyFill="1" applyBorder="1" applyAlignment="1">
      <alignment/>
    </xf>
    <xf numFmtId="49" fontId="5" fillId="36" borderId="0" xfId="0" applyNumberFormat="1" applyFont="1" applyFill="1" applyAlignment="1">
      <alignment/>
    </xf>
    <xf numFmtId="4" fontId="5" fillId="0" borderId="0" xfId="0" applyNumberFormat="1" applyFont="1" applyFill="1" applyAlignment="1">
      <alignment/>
    </xf>
    <xf numFmtId="3" fontId="14" fillId="0" borderId="0" xfId="0" applyNumberFormat="1" applyFont="1" applyFill="1" applyAlignment="1">
      <alignment horizontal="center" vertical="center" wrapText="1"/>
    </xf>
    <xf numFmtId="2" fontId="13" fillId="0" borderId="0" xfId="0" applyNumberFormat="1" applyFont="1" applyFill="1" applyAlignment="1">
      <alignment wrapText="1"/>
    </xf>
    <xf numFmtId="0" fontId="0" fillId="0" borderId="0" xfId="0" applyFont="1" applyAlignment="1">
      <alignment vertical="center"/>
    </xf>
    <xf numFmtId="3" fontId="11" fillId="0" borderId="0" xfId="0" applyNumberFormat="1" applyFont="1" applyFill="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D2DBE5"/>
      <rgbColor rgb="00C0C0C0"/>
      <rgbColor rgb="00CCFFFF"/>
      <rgbColor rgb="00FFFF00"/>
      <rgbColor rgb="00FF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6"/>
  <sheetViews>
    <sheetView tabSelected="1" zoomScale="85" zoomScaleNormal="85" zoomScalePageLayoutView="0" workbookViewId="0" topLeftCell="A183">
      <selection activeCell="J192" sqref="J192"/>
    </sheetView>
  </sheetViews>
  <sheetFormatPr defaultColWidth="9.140625" defaultRowHeight="12.75" customHeight="1"/>
  <cols>
    <col min="1" max="1" width="50.28125" style="39" customWidth="1"/>
    <col min="2" max="4" width="9.140625" style="39" hidden="1" customWidth="1"/>
    <col min="5" max="5" width="4.57421875" style="39" hidden="1" customWidth="1"/>
    <col min="6" max="6" width="9.421875" style="39" customWidth="1"/>
    <col min="7" max="8" width="11.7109375" style="39" customWidth="1"/>
    <col min="9" max="9" width="7.7109375" style="39" customWidth="1"/>
    <col min="10" max="10" width="16.421875" style="39" customWidth="1"/>
    <col min="11" max="11" width="16.140625" style="39" customWidth="1"/>
    <col min="12" max="16" width="9.140625" style="4" customWidth="1"/>
    <col min="18" max="18" width="9.421875" style="0" customWidth="1"/>
  </cols>
  <sheetData>
    <row r="1" spans="3:12" ht="18.75">
      <c r="C1" s="40"/>
      <c r="F1" s="41"/>
      <c r="G1" s="41"/>
      <c r="H1" s="41"/>
      <c r="I1" s="41"/>
      <c r="J1" s="164" t="s">
        <v>229</v>
      </c>
      <c r="K1" s="164"/>
      <c r="L1" s="6"/>
    </row>
    <row r="2" spans="3:12" ht="18.75">
      <c r="C2" s="40"/>
      <c r="F2" s="41"/>
      <c r="G2" s="41"/>
      <c r="H2" s="164" t="s">
        <v>132</v>
      </c>
      <c r="I2" s="164"/>
      <c r="J2" s="164"/>
      <c r="K2" s="164"/>
      <c r="L2" s="6"/>
    </row>
    <row r="3" spans="3:12" ht="15.75" customHeight="1">
      <c r="C3" s="42"/>
      <c r="F3" s="164" t="s">
        <v>133</v>
      </c>
      <c r="G3" s="164"/>
      <c r="H3" s="164"/>
      <c r="I3" s="164"/>
      <c r="J3" s="164"/>
      <c r="K3" s="164"/>
      <c r="L3" s="6"/>
    </row>
    <row r="4" spans="3:12" ht="18" customHeight="1">
      <c r="C4" s="42"/>
      <c r="F4" s="164" t="s">
        <v>245</v>
      </c>
      <c r="G4" s="164"/>
      <c r="H4" s="164"/>
      <c r="I4" s="164"/>
      <c r="J4" s="164"/>
      <c r="K4" s="164"/>
      <c r="L4" s="6"/>
    </row>
    <row r="5" spans="3:7" ht="15.75">
      <c r="C5" s="42"/>
      <c r="G5" s="43"/>
    </row>
    <row r="6" spans="1:7" ht="15">
      <c r="A6" s="162"/>
      <c r="B6" s="163"/>
      <c r="C6" s="163"/>
      <c r="D6" s="163"/>
      <c r="E6" s="163"/>
      <c r="F6" s="163"/>
      <c r="G6" s="163"/>
    </row>
    <row r="7" spans="1:13" ht="90.75" customHeight="1">
      <c r="A7" s="161" t="s">
        <v>228</v>
      </c>
      <c r="B7" s="161"/>
      <c r="C7" s="161"/>
      <c r="D7" s="161"/>
      <c r="E7" s="161"/>
      <c r="F7" s="161"/>
      <c r="G7" s="161"/>
      <c r="H7" s="161"/>
      <c r="I7" s="161"/>
      <c r="J7" s="161"/>
      <c r="K7" s="161"/>
      <c r="L7" s="5"/>
      <c r="M7" s="5"/>
    </row>
    <row r="8" spans="1:11" ht="12.75" customHeight="1">
      <c r="A8" s="2"/>
      <c r="C8" s="44"/>
      <c r="F8" s="2"/>
      <c r="G8" s="2"/>
      <c r="H8" s="2"/>
      <c r="I8" s="2"/>
      <c r="J8" s="45"/>
      <c r="K8" s="45" t="s">
        <v>131</v>
      </c>
    </row>
    <row r="9" spans="1:11" ht="54" customHeight="1">
      <c r="A9" s="46" t="s">
        <v>37</v>
      </c>
      <c r="B9" s="3"/>
      <c r="C9" s="47"/>
      <c r="D9" s="3"/>
      <c r="E9" s="3"/>
      <c r="F9" s="48" t="s">
        <v>3</v>
      </c>
      <c r="G9" s="48" t="s">
        <v>61</v>
      </c>
      <c r="H9" s="48" t="s">
        <v>53</v>
      </c>
      <c r="I9" s="48" t="s">
        <v>28</v>
      </c>
      <c r="J9" s="49" t="s">
        <v>14</v>
      </c>
      <c r="K9" s="50" t="s">
        <v>113</v>
      </c>
    </row>
    <row r="10" spans="1:11" ht="25.5" customHeight="1" hidden="1">
      <c r="A10" s="51" t="s">
        <v>78</v>
      </c>
      <c r="B10" s="52" t="s">
        <v>34</v>
      </c>
      <c r="C10" s="53" t="s">
        <v>35</v>
      </c>
      <c r="D10" s="52" t="s">
        <v>53</v>
      </c>
      <c r="E10" s="52" t="s">
        <v>28</v>
      </c>
      <c r="F10" s="52" t="s">
        <v>3</v>
      </c>
      <c r="G10" s="52" t="s">
        <v>61</v>
      </c>
      <c r="H10" s="52" t="s">
        <v>53</v>
      </c>
      <c r="I10" s="52" t="s">
        <v>28</v>
      </c>
      <c r="J10" s="54" t="s">
        <v>14</v>
      </c>
      <c r="K10" s="55"/>
    </row>
    <row r="11" spans="1:11" ht="13.5" customHeight="1" hidden="1">
      <c r="A11" s="56" t="s">
        <v>32</v>
      </c>
      <c r="B11" s="57"/>
      <c r="C11" s="58"/>
      <c r="D11" s="57"/>
      <c r="E11" s="57"/>
      <c r="F11" s="59"/>
      <c r="G11" s="59"/>
      <c r="H11" s="59" t="s">
        <v>55</v>
      </c>
      <c r="I11" s="59"/>
      <c r="J11" s="60">
        <v>30734408.5</v>
      </c>
      <c r="K11" s="55"/>
    </row>
    <row r="12" spans="1:11" ht="20.25" customHeight="1">
      <c r="A12" s="61" t="s">
        <v>7</v>
      </c>
      <c r="B12" s="62" t="s">
        <v>10</v>
      </c>
      <c r="C12" s="62"/>
      <c r="D12" s="62"/>
      <c r="E12" s="62"/>
      <c r="F12" s="63" t="s">
        <v>70</v>
      </c>
      <c r="G12" s="63"/>
      <c r="H12" s="63" t="s">
        <v>55</v>
      </c>
      <c r="I12" s="63"/>
      <c r="J12" s="64">
        <f>J13+J24+J44+J50</f>
        <v>5872600</v>
      </c>
      <c r="K12" s="64">
        <f>K13+K24+K44+K50</f>
        <v>4000</v>
      </c>
    </row>
    <row r="13" spans="1:11" ht="48" customHeight="1">
      <c r="A13" s="65" t="s">
        <v>60</v>
      </c>
      <c r="B13" s="62" t="s">
        <v>9</v>
      </c>
      <c r="C13" s="62"/>
      <c r="D13" s="62"/>
      <c r="E13" s="62"/>
      <c r="F13" s="63" t="s">
        <v>70</v>
      </c>
      <c r="G13" s="63" t="s">
        <v>71</v>
      </c>
      <c r="H13" s="63" t="s">
        <v>55</v>
      </c>
      <c r="I13" s="63"/>
      <c r="J13" s="64">
        <f>J14</f>
        <v>1144100</v>
      </c>
      <c r="K13" s="64">
        <f aca="true" t="shared" si="0" ref="J13:K17">K14</f>
        <v>0</v>
      </c>
    </row>
    <row r="14" spans="1:11" ht="16.5" customHeight="1">
      <c r="A14" s="16" t="s">
        <v>109</v>
      </c>
      <c r="B14" s="62"/>
      <c r="C14" s="62"/>
      <c r="D14" s="62"/>
      <c r="E14" s="62"/>
      <c r="F14" s="66" t="s">
        <v>70</v>
      </c>
      <c r="G14" s="66" t="s">
        <v>71</v>
      </c>
      <c r="H14" s="66" t="s">
        <v>119</v>
      </c>
      <c r="I14" s="63"/>
      <c r="J14" s="67">
        <f t="shared" si="0"/>
        <v>1144100</v>
      </c>
      <c r="K14" s="67">
        <f t="shared" si="0"/>
        <v>0</v>
      </c>
    </row>
    <row r="15" spans="1:11" ht="27" customHeight="1">
      <c r="A15" s="16" t="s">
        <v>159</v>
      </c>
      <c r="B15" s="62"/>
      <c r="C15" s="62"/>
      <c r="D15" s="62"/>
      <c r="E15" s="62"/>
      <c r="F15" s="66" t="s">
        <v>70</v>
      </c>
      <c r="G15" s="66" t="s">
        <v>71</v>
      </c>
      <c r="H15" s="66" t="s">
        <v>121</v>
      </c>
      <c r="I15" s="63"/>
      <c r="J15" s="67">
        <f>J16+J20</f>
        <v>1144100</v>
      </c>
      <c r="K15" s="67">
        <f>K16</f>
        <v>0</v>
      </c>
    </row>
    <row r="16" spans="1:11" ht="12.75" customHeight="1">
      <c r="A16" s="68" t="s">
        <v>160</v>
      </c>
      <c r="B16" s="69"/>
      <c r="C16" s="69"/>
      <c r="D16" s="69"/>
      <c r="E16" s="69"/>
      <c r="F16" s="15" t="s">
        <v>70</v>
      </c>
      <c r="G16" s="15" t="s">
        <v>71</v>
      </c>
      <c r="H16" s="15" t="s">
        <v>172</v>
      </c>
      <c r="I16" s="15"/>
      <c r="J16" s="70">
        <f t="shared" si="0"/>
        <v>1120000</v>
      </c>
      <c r="K16" s="70">
        <f t="shared" si="0"/>
        <v>0</v>
      </c>
    </row>
    <row r="17" spans="1:11" ht="67.5" customHeight="1">
      <c r="A17" s="71" t="s">
        <v>83</v>
      </c>
      <c r="B17" s="69"/>
      <c r="C17" s="69"/>
      <c r="D17" s="69"/>
      <c r="E17" s="69"/>
      <c r="F17" s="15" t="s">
        <v>70</v>
      </c>
      <c r="G17" s="15" t="s">
        <v>71</v>
      </c>
      <c r="H17" s="15" t="s">
        <v>172</v>
      </c>
      <c r="I17" s="15" t="s">
        <v>80</v>
      </c>
      <c r="J17" s="70">
        <f t="shared" si="0"/>
        <v>1120000</v>
      </c>
      <c r="K17" s="70">
        <f t="shared" si="0"/>
        <v>0</v>
      </c>
    </row>
    <row r="18" spans="1:11" ht="25.5">
      <c r="A18" s="23" t="s">
        <v>187</v>
      </c>
      <c r="B18" s="69" t="s">
        <v>9</v>
      </c>
      <c r="C18" s="69"/>
      <c r="D18" s="69" t="s">
        <v>23</v>
      </c>
      <c r="E18" s="69" t="s">
        <v>36</v>
      </c>
      <c r="F18" s="15" t="s">
        <v>70</v>
      </c>
      <c r="G18" s="15" t="s">
        <v>71</v>
      </c>
      <c r="H18" s="15" t="s">
        <v>172</v>
      </c>
      <c r="I18" s="15" t="s">
        <v>59</v>
      </c>
      <c r="J18" s="70">
        <f>J19</f>
        <v>1120000</v>
      </c>
      <c r="K18" s="70">
        <f>K19</f>
        <v>0</v>
      </c>
    </row>
    <row r="19" spans="1:11" ht="38.25">
      <c r="A19" s="23" t="s">
        <v>174</v>
      </c>
      <c r="B19" s="69"/>
      <c r="C19" s="69"/>
      <c r="D19" s="69"/>
      <c r="E19" s="69"/>
      <c r="F19" s="15" t="s">
        <v>70</v>
      </c>
      <c r="G19" s="15" t="s">
        <v>71</v>
      </c>
      <c r="H19" s="15" t="s">
        <v>172</v>
      </c>
      <c r="I19" s="15" t="s">
        <v>57</v>
      </c>
      <c r="J19" s="72">
        <f>1020000+100000</f>
        <v>1120000</v>
      </c>
      <c r="K19" s="72">
        <v>0</v>
      </c>
    </row>
    <row r="20" spans="1:11" ht="51">
      <c r="A20" s="26" t="s">
        <v>165</v>
      </c>
      <c r="B20" s="69"/>
      <c r="C20" s="69"/>
      <c r="D20" s="69"/>
      <c r="E20" s="69"/>
      <c r="F20" s="15" t="s">
        <v>70</v>
      </c>
      <c r="G20" s="15" t="s">
        <v>71</v>
      </c>
      <c r="H20" s="15" t="s">
        <v>243</v>
      </c>
      <c r="I20" s="15"/>
      <c r="J20" s="70">
        <f aca="true" t="shared" si="1" ref="J20:K22">J21</f>
        <v>24100</v>
      </c>
      <c r="K20" s="70">
        <f t="shared" si="1"/>
        <v>0</v>
      </c>
    </row>
    <row r="21" spans="1:11" ht="66" customHeight="1">
      <c r="A21" s="26" t="s">
        <v>166</v>
      </c>
      <c r="B21" s="69"/>
      <c r="C21" s="69"/>
      <c r="D21" s="69"/>
      <c r="E21" s="69"/>
      <c r="F21" s="15" t="s">
        <v>70</v>
      </c>
      <c r="G21" s="15" t="s">
        <v>71</v>
      </c>
      <c r="H21" s="15" t="s">
        <v>243</v>
      </c>
      <c r="I21" s="15" t="s">
        <v>80</v>
      </c>
      <c r="J21" s="70">
        <f t="shared" si="1"/>
        <v>24100</v>
      </c>
      <c r="K21" s="70">
        <f t="shared" si="1"/>
        <v>0</v>
      </c>
    </row>
    <row r="22" spans="1:11" ht="31.5" customHeight="1">
      <c r="A22" s="26" t="s">
        <v>173</v>
      </c>
      <c r="B22" s="69"/>
      <c r="C22" s="69"/>
      <c r="D22" s="69"/>
      <c r="E22" s="69"/>
      <c r="F22" s="15" t="s">
        <v>70</v>
      </c>
      <c r="G22" s="15" t="s">
        <v>71</v>
      </c>
      <c r="H22" s="15" t="s">
        <v>243</v>
      </c>
      <c r="I22" s="15" t="s">
        <v>59</v>
      </c>
      <c r="J22" s="70">
        <f t="shared" si="1"/>
        <v>24100</v>
      </c>
      <c r="K22" s="70">
        <f t="shared" si="1"/>
        <v>0</v>
      </c>
    </row>
    <row r="23" spans="1:11" ht="35.25" customHeight="1">
      <c r="A23" s="24" t="s">
        <v>178</v>
      </c>
      <c r="B23" s="69"/>
      <c r="C23" s="69"/>
      <c r="D23" s="69"/>
      <c r="E23" s="69"/>
      <c r="F23" s="15" t="s">
        <v>70</v>
      </c>
      <c r="G23" s="15" t="s">
        <v>71</v>
      </c>
      <c r="H23" s="15" t="s">
        <v>243</v>
      </c>
      <c r="I23" s="15" t="s">
        <v>58</v>
      </c>
      <c r="J23" s="72">
        <v>24100</v>
      </c>
      <c r="K23" s="72">
        <v>0</v>
      </c>
    </row>
    <row r="24" spans="1:11" ht="51">
      <c r="A24" s="65" t="s">
        <v>63</v>
      </c>
      <c r="B24" s="62" t="s">
        <v>8</v>
      </c>
      <c r="C24" s="62"/>
      <c r="D24" s="62"/>
      <c r="E24" s="62"/>
      <c r="F24" s="63" t="s">
        <v>70</v>
      </c>
      <c r="G24" s="63" t="s">
        <v>68</v>
      </c>
      <c r="H24" s="66" t="s">
        <v>92</v>
      </c>
      <c r="I24" s="63"/>
      <c r="J24" s="64">
        <f>J25</f>
        <v>3518200</v>
      </c>
      <c r="K24" s="64">
        <f>K25</f>
        <v>0</v>
      </c>
    </row>
    <row r="25" spans="1:11" ht="28.5" customHeight="1">
      <c r="A25" s="73" t="s">
        <v>203</v>
      </c>
      <c r="B25" s="62"/>
      <c r="C25" s="62"/>
      <c r="D25" s="62"/>
      <c r="E25" s="62"/>
      <c r="F25" s="66" t="s">
        <v>70</v>
      </c>
      <c r="G25" s="66" t="s">
        <v>68</v>
      </c>
      <c r="H25" s="66" t="s">
        <v>147</v>
      </c>
      <c r="I25" s="63"/>
      <c r="J25" s="67">
        <f>J26</f>
        <v>3518200</v>
      </c>
      <c r="K25" s="67">
        <f>K26</f>
        <v>0</v>
      </c>
    </row>
    <row r="26" spans="1:11" ht="51" customHeight="1">
      <c r="A26" s="73" t="s">
        <v>114</v>
      </c>
      <c r="B26" s="62"/>
      <c r="C26" s="62"/>
      <c r="D26" s="62"/>
      <c r="E26" s="62"/>
      <c r="F26" s="66" t="s">
        <v>70</v>
      </c>
      <c r="G26" s="66" t="s">
        <v>68</v>
      </c>
      <c r="H26" s="66" t="s">
        <v>148</v>
      </c>
      <c r="I26" s="63"/>
      <c r="J26" s="67">
        <f>J27+J31+J36+J40</f>
        <v>3518200</v>
      </c>
      <c r="K26" s="67">
        <f>K31</f>
        <v>0</v>
      </c>
    </row>
    <row r="27" spans="1:11" ht="27.75" customHeight="1">
      <c r="A27" s="74" t="s">
        <v>168</v>
      </c>
      <c r="B27" s="69"/>
      <c r="C27" s="69"/>
      <c r="D27" s="69"/>
      <c r="E27" s="69"/>
      <c r="F27" s="15" t="s">
        <v>70</v>
      </c>
      <c r="G27" s="15" t="s">
        <v>68</v>
      </c>
      <c r="H27" s="15" t="s">
        <v>169</v>
      </c>
      <c r="I27" s="15"/>
      <c r="J27" s="67">
        <f aca="true" t="shared" si="2" ref="J27:K29">J28</f>
        <v>983000</v>
      </c>
      <c r="K27" s="67">
        <f t="shared" si="2"/>
        <v>0</v>
      </c>
    </row>
    <row r="28" spans="1:11" ht="64.5" customHeight="1">
      <c r="A28" s="23" t="s">
        <v>166</v>
      </c>
      <c r="B28" s="69"/>
      <c r="C28" s="69"/>
      <c r="D28" s="69"/>
      <c r="E28" s="69"/>
      <c r="F28" s="15" t="s">
        <v>70</v>
      </c>
      <c r="G28" s="15" t="s">
        <v>68</v>
      </c>
      <c r="H28" s="15" t="s">
        <v>169</v>
      </c>
      <c r="I28" s="15" t="s">
        <v>80</v>
      </c>
      <c r="J28" s="67">
        <f t="shared" si="2"/>
        <v>983000</v>
      </c>
      <c r="K28" s="67">
        <f t="shared" si="2"/>
        <v>0</v>
      </c>
    </row>
    <row r="29" spans="1:11" ht="26.25" customHeight="1">
      <c r="A29" s="24" t="s">
        <v>173</v>
      </c>
      <c r="B29" s="62"/>
      <c r="C29" s="62"/>
      <c r="D29" s="62"/>
      <c r="E29" s="62"/>
      <c r="F29" s="15" t="s">
        <v>70</v>
      </c>
      <c r="G29" s="15" t="s">
        <v>68</v>
      </c>
      <c r="H29" s="15" t="s">
        <v>169</v>
      </c>
      <c r="I29" s="15" t="s">
        <v>59</v>
      </c>
      <c r="J29" s="67">
        <f t="shared" si="2"/>
        <v>983000</v>
      </c>
      <c r="K29" s="67">
        <f t="shared" si="2"/>
        <v>0</v>
      </c>
    </row>
    <row r="30" spans="1:17" ht="38.25" customHeight="1">
      <c r="A30" s="24" t="s">
        <v>174</v>
      </c>
      <c r="B30" s="62"/>
      <c r="C30" s="62"/>
      <c r="D30" s="62"/>
      <c r="E30" s="62"/>
      <c r="F30" s="15" t="s">
        <v>70</v>
      </c>
      <c r="G30" s="15" t="s">
        <v>68</v>
      </c>
      <c r="H30" s="15" t="s">
        <v>169</v>
      </c>
      <c r="I30" s="15" t="s">
        <v>57</v>
      </c>
      <c r="J30" s="75">
        <f>783000+200000</f>
        <v>983000</v>
      </c>
      <c r="K30" s="75">
        <v>0</v>
      </c>
      <c r="Q30" s="37" t="s">
        <v>231</v>
      </c>
    </row>
    <row r="31" spans="1:11" ht="25.5">
      <c r="A31" s="74" t="s">
        <v>161</v>
      </c>
      <c r="B31" s="69" t="s">
        <v>8</v>
      </c>
      <c r="C31" s="69"/>
      <c r="D31" s="69" t="s">
        <v>47</v>
      </c>
      <c r="E31" s="69" t="s">
        <v>36</v>
      </c>
      <c r="F31" s="15" t="s">
        <v>70</v>
      </c>
      <c r="G31" s="15" t="s">
        <v>68</v>
      </c>
      <c r="H31" s="15" t="s">
        <v>162</v>
      </c>
      <c r="I31" s="15"/>
      <c r="J31" s="70">
        <f>J32</f>
        <v>2181200</v>
      </c>
      <c r="K31" s="70">
        <f>K32+K37</f>
        <v>0</v>
      </c>
    </row>
    <row r="32" spans="1:11" ht="54.75" customHeight="1">
      <c r="A32" s="76" t="s">
        <v>158</v>
      </c>
      <c r="B32" s="69"/>
      <c r="C32" s="69"/>
      <c r="D32" s="69"/>
      <c r="E32" s="69"/>
      <c r="F32" s="15" t="s">
        <v>70</v>
      </c>
      <c r="G32" s="15" t="s">
        <v>68</v>
      </c>
      <c r="H32" s="15" t="s">
        <v>162</v>
      </c>
      <c r="I32" s="15" t="s">
        <v>80</v>
      </c>
      <c r="J32" s="70">
        <f>J33</f>
        <v>2181200</v>
      </c>
      <c r="K32" s="70">
        <f>K33</f>
        <v>0</v>
      </c>
    </row>
    <row r="33" spans="1:11" ht="25.5">
      <c r="A33" s="74" t="s">
        <v>173</v>
      </c>
      <c r="B33" s="69"/>
      <c r="C33" s="69"/>
      <c r="D33" s="69"/>
      <c r="E33" s="69"/>
      <c r="F33" s="15" t="s">
        <v>70</v>
      </c>
      <c r="G33" s="15" t="s">
        <v>68</v>
      </c>
      <c r="H33" s="15" t="s">
        <v>162</v>
      </c>
      <c r="I33" s="15" t="s">
        <v>59</v>
      </c>
      <c r="J33" s="70">
        <f>J34+J35</f>
        <v>2181200</v>
      </c>
      <c r="K33" s="70">
        <f>K34</f>
        <v>0</v>
      </c>
    </row>
    <row r="34" spans="1:11" ht="38.25">
      <c r="A34" s="74" t="s">
        <v>174</v>
      </c>
      <c r="B34" s="69"/>
      <c r="C34" s="69"/>
      <c r="D34" s="69"/>
      <c r="E34" s="69"/>
      <c r="F34" s="15" t="s">
        <v>70</v>
      </c>
      <c r="G34" s="15" t="s">
        <v>68</v>
      </c>
      <c r="H34" s="15" t="s">
        <v>162</v>
      </c>
      <c r="I34" s="15" t="s">
        <v>57</v>
      </c>
      <c r="J34" s="72">
        <f>2250000-100000-28800+59000</f>
        <v>2180200</v>
      </c>
      <c r="K34" s="72">
        <v>0</v>
      </c>
    </row>
    <row r="35" spans="1:11" ht="38.25">
      <c r="A35" s="23" t="s">
        <v>178</v>
      </c>
      <c r="B35" s="69"/>
      <c r="C35" s="69"/>
      <c r="D35" s="69"/>
      <c r="E35" s="69"/>
      <c r="F35" s="15" t="s">
        <v>70</v>
      </c>
      <c r="G35" s="15" t="s">
        <v>68</v>
      </c>
      <c r="H35" s="15" t="s">
        <v>162</v>
      </c>
      <c r="I35" s="15" t="s">
        <v>58</v>
      </c>
      <c r="J35" s="72">
        <v>1000</v>
      </c>
      <c r="K35" s="72">
        <v>0</v>
      </c>
    </row>
    <row r="36" spans="1:11" ht="31.5" customHeight="1">
      <c r="A36" s="74" t="s">
        <v>163</v>
      </c>
      <c r="B36" s="69"/>
      <c r="C36" s="69"/>
      <c r="D36" s="69"/>
      <c r="E36" s="69"/>
      <c r="F36" s="15" t="s">
        <v>70</v>
      </c>
      <c r="G36" s="15" t="s">
        <v>68</v>
      </c>
      <c r="H36" s="15" t="s">
        <v>164</v>
      </c>
      <c r="I36" s="15"/>
      <c r="J36" s="70">
        <f aca="true" t="shared" si="3" ref="J36:K38">J37</f>
        <v>323000</v>
      </c>
      <c r="K36" s="70">
        <f t="shared" si="3"/>
        <v>0</v>
      </c>
    </row>
    <row r="37" spans="1:11" ht="25.5">
      <c r="A37" s="25" t="s">
        <v>115</v>
      </c>
      <c r="B37" s="69"/>
      <c r="C37" s="69"/>
      <c r="D37" s="69"/>
      <c r="E37" s="69"/>
      <c r="F37" s="15" t="s">
        <v>70</v>
      </c>
      <c r="G37" s="15" t="s">
        <v>68</v>
      </c>
      <c r="H37" s="15" t="s">
        <v>164</v>
      </c>
      <c r="I37" s="15" t="s">
        <v>17</v>
      </c>
      <c r="J37" s="70">
        <f t="shared" si="3"/>
        <v>323000</v>
      </c>
      <c r="K37" s="70">
        <f t="shared" si="3"/>
        <v>0</v>
      </c>
    </row>
    <row r="38" spans="1:11" ht="25.5">
      <c r="A38" s="24" t="s">
        <v>116</v>
      </c>
      <c r="B38" s="69"/>
      <c r="C38" s="69"/>
      <c r="D38" s="69"/>
      <c r="E38" s="69"/>
      <c r="F38" s="15" t="s">
        <v>70</v>
      </c>
      <c r="G38" s="15" t="s">
        <v>68</v>
      </c>
      <c r="H38" s="15" t="s">
        <v>164</v>
      </c>
      <c r="I38" s="15" t="s">
        <v>29</v>
      </c>
      <c r="J38" s="70">
        <f t="shared" si="3"/>
        <v>323000</v>
      </c>
      <c r="K38" s="70">
        <f t="shared" si="3"/>
        <v>0</v>
      </c>
    </row>
    <row r="39" spans="1:11" ht="25.5">
      <c r="A39" s="24" t="s">
        <v>117</v>
      </c>
      <c r="B39" s="69"/>
      <c r="C39" s="69"/>
      <c r="D39" s="69"/>
      <c r="E39" s="69"/>
      <c r="F39" s="15" t="s">
        <v>70</v>
      </c>
      <c r="G39" s="15" t="s">
        <v>68</v>
      </c>
      <c r="H39" s="15" t="s">
        <v>164</v>
      </c>
      <c r="I39" s="15" t="s">
        <v>30</v>
      </c>
      <c r="J39" s="72">
        <f>728600-150000-196600-59000</f>
        <v>323000</v>
      </c>
      <c r="K39" s="72">
        <v>0</v>
      </c>
    </row>
    <row r="40" spans="1:11" ht="51">
      <c r="A40" s="26" t="s">
        <v>165</v>
      </c>
      <c r="B40" s="69"/>
      <c r="C40" s="69"/>
      <c r="D40" s="69"/>
      <c r="E40" s="69"/>
      <c r="F40" s="15" t="s">
        <v>70</v>
      </c>
      <c r="G40" s="15" t="s">
        <v>68</v>
      </c>
      <c r="H40" s="15" t="s">
        <v>167</v>
      </c>
      <c r="I40" s="15"/>
      <c r="J40" s="70">
        <f aca="true" t="shared" si="4" ref="J40:K42">J41</f>
        <v>31000</v>
      </c>
      <c r="K40" s="70">
        <f t="shared" si="4"/>
        <v>0</v>
      </c>
    </row>
    <row r="41" spans="1:11" ht="66" customHeight="1">
      <c r="A41" s="26" t="s">
        <v>166</v>
      </c>
      <c r="B41" s="69"/>
      <c r="C41" s="69"/>
      <c r="D41" s="69"/>
      <c r="E41" s="69"/>
      <c r="F41" s="15" t="s">
        <v>70</v>
      </c>
      <c r="G41" s="15" t="s">
        <v>68</v>
      </c>
      <c r="H41" s="15" t="s">
        <v>167</v>
      </c>
      <c r="I41" s="15" t="s">
        <v>80</v>
      </c>
      <c r="J41" s="70">
        <f t="shared" si="4"/>
        <v>31000</v>
      </c>
      <c r="K41" s="70">
        <f t="shared" si="4"/>
        <v>0</v>
      </c>
    </row>
    <row r="42" spans="1:11" ht="31.5" customHeight="1">
      <c r="A42" s="26" t="s">
        <v>173</v>
      </c>
      <c r="B42" s="69"/>
      <c r="C42" s="69"/>
      <c r="D42" s="69"/>
      <c r="E42" s="69"/>
      <c r="F42" s="15" t="s">
        <v>70</v>
      </c>
      <c r="G42" s="15" t="s">
        <v>68</v>
      </c>
      <c r="H42" s="15" t="s">
        <v>167</v>
      </c>
      <c r="I42" s="15" t="s">
        <v>59</v>
      </c>
      <c r="J42" s="70">
        <f t="shared" si="4"/>
        <v>31000</v>
      </c>
      <c r="K42" s="70">
        <f t="shared" si="4"/>
        <v>0</v>
      </c>
    </row>
    <row r="43" spans="1:11" ht="35.25" customHeight="1">
      <c r="A43" s="24" t="s">
        <v>178</v>
      </c>
      <c r="B43" s="69"/>
      <c r="C43" s="69"/>
      <c r="D43" s="69"/>
      <c r="E43" s="69"/>
      <c r="F43" s="15" t="s">
        <v>70</v>
      </c>
      <c r="G43" s="15" t="s">
        <v>68</v>
      </c>
      <c r="H43" s="15" t="s">
        <v>167</v>
      </c>
      <c r="I43" s="15" t="s">
        <v>58</v>
      </c>
      <c r="J43" s="72">
        <f>45000-15000+1000</f>
        <v>31000</v>
      </c>
      <c r="K43" s="72">
        <v>0</v>
      </c>
    </row>
    <row r="44" spans="1:11" ht="12.75">
      <c r="A44" s="77" t="s">
        <v>85</v>
      </c>
      <c r="B44" s="69"/>
      <c r="C44" s="69"/>
      <c r="D44" s="69"/>
      <c r="E44" s="69"/>
      <c r="F44" s="63" t="s">
        <v>70</v>
      </c>
      <c r="G44" s="63" t="s">
        <v>84</v>
      </c>
      <c r="H44" s="15"/>
      <c r="I44" s="15"/>
      <c r="J44" s="78">
        <f>J45</f>
        <v>5000</v>
      </c>
      <c r="K44" s="78">
        <f aca="true" t="shared" si="5" ref="J44:K48">K45</f>
        <v>0</v>
      </c>
    </row>
    <row r="45" spans="1:11" ht="14.25" customHeight="1">
      <c r="A45" s="74" t="s">
        <v>109</v>
      </c>
      <c r="B45" s="69"/>
      <c r="C45" s="69"/>
      <c r="D45" s="69"/>
      <c r="E45" s="69"/>
      <c r="F45" s="66" t="s">
        <v>70</v>
      </c>
      <c r="G45" s="66" t="s">
        <v>84</v>
      </c>
      <c r="H45" s="15" t="s">
        <v>119</v>
      </c>
      <c r="I45" s="15"/>
      <c r="J45" s="67">
        <f t="shared" si="5"/>
        <v>5000</v>
      </c>
      <c r="K45" s="67">
        <f t="shared" si="5"/>
        <v>0</v>
      </c>
    </row>
    <row r="46" spans="1:11" ht="15.75" customHeight="1">
      <c r="A46" s="74" t="s">
        <v>170</v>
      </c>
      <c r="B46" s="69"/>
      <c r="C46" s="69"/>
      <c r="D46" s="69"/>
      <c r="E46" s="69"/>
      <c r="F46" s="66" t="s">
        <v>70</v>
      </c>
      <c r="G46" s="66" t="s">
        <v>84</v>
      </c>
      <c r="H46" s="15" t="s">
        <v>176</v>
      </c>
      <c r="I46" s="15"/>
      <c r="J46" s="67">
        <f t="shared" si="5"/>
        <v>5000</v>
      </c>
      <c r="K46" s="67">
        <f t="shared" si="5"/>
        <v>0</v>
      </c>
    </row>
    <row r="47" spans="1:11" ht="29.25" customHeight="1">
      <c r="A47" s="74" t="s">
        <v>179</v>
      </c>
      <c r="B47" s="69"/>
      <c r="C47" s="69"/>
      <c r="D47" s="69"/>
      <c r="E47" s="69"/>
      <c r="F47" s="66" t="s">
        <v>70</v>
      </c>
      <c r="G47" s="66" t="s">
        <v>84</v>
      </c>
      <c r="H47" s="15" t="s">
        <v>177</v>
      </c>
      <c r="I47" s="15"/>
      <c r="J47" s="70">
        <f t="shared" si="5"/>
        <v>5000</v>
      </c>
      <c r="K47" s="70">
        <f t="shared" si="5"/>
        <v>0</v>
      </c>
    </row>
    <row r="48" spans="1:11" ht="17.25" customHeight="1">
      <c r="A48" s="16" t="s">
        <v>87</v>
      </c>
      <c r="B48" s="69"/>
      <c r="C48" s="69"/>
      <c r="D48" s="69"/>
      <c r="E48" s="69"/>
      <c r="F48" s="66" t="s">
        <v>70</v>
      </c>
      <c r="G48" s="66" t="s">
        <v>84</v>
      </c>
      <c r="H48" s="15" t="s">
        <v>177</v>
      </c>
      <c r="I48" s="15" t="s">
        <v>86</v>
      </c>
      <c r="J48" s="70">
        <f t="shared" si="5"/>
        <v>5000</v>
      </c>
      <c r="K48" s="70">
        <f t="shared" si="5"/>
        <v>0</v>
      </c>
    </row>
    <row r="49" spans="1:17" ht="18.75" customHeight="1">
      <c r="A49" s="16" t="s">
        <v>89</v>
      </c>
      <c r="B49" s="69"/>
      <c r="C49" s="69"/>
      <c r="D49" s="69"/>
      <c r="E49" s="69"/>
      <c r="F49" s="66" t="s">
        <v>70</v>
      </c>
      <c r="G49" s="66" t="s">
        <v>84</v>
      </c>
      <c r="H49" s="15" t="s">
        <v>177</v>
      </c>
      <c r="I49" s="15" t="s">
        <v>88</v>
      </c>
      <c r="J49" s="72">
        <f>30000-25000</f>
        <v>5000</v>
      </c>
      <c r="K49" s="72">
        <v>0</v>
      </c>
      <c r="Q49" s="37">
        <v>-25000</v>
      </c>
    </row>
    <row r="50" spans="1:11" ht="16.5" customHeight="1">
      <c r="A50" s="79" t="s">
        <v>82</v>
      </c>
      <c r="B50" s="62" t="s">
        <v>13</v>
      </c>
      <c r="C50" s="62"/>
      <c r="D50" s="62"/>
      <c r="E50" s="62"/>
      <c r="F50" s="63" t="s">
        <v>70</v>
      </c>
      <c r="G50" s="63" t="s">
        <v>64</v>
      </c>
      <c r="H50" s="63" t="s">
        <v>55</v>
      </c>
      <c r="I50" s="63"/>
      <c r="J50" s="64">
        <f>J51+J58+J64</f>
        <v>1205300</v>
      </c>
      <c r="K50" s="64">
        <f>K51+K58+K64</f>
        <v>4000</v>
      </c>
    </row>
    <row r="51" spans="1:11" ht="29.25" customHeight="1">
      <c r="A51" s="77" t="s">
        <v>204</v>
      </c>
      <c r="B51" s="62"/>
      <c r="C51" s="62"/>
      <c r="D51" s="62"/>
      <c r="E51" s="62"/>
      <c r="F51" s="66" t="s">
        <v>70</v>
      </c>
      <c r="G51" s="66" t="s">
        <v>64</v>
      </c>
      <c r="H51" s="66" t="s">
        <v>147</v>
      </c>
      <c r="I51" s="63"/>
      <c r="J51" s="67">
        <f>J52</f>
        <v>4000</v>
      </c>
      <c r="K51" s="67">
        <f>K52</f>
        <v>4000</v>
      </c>
    </row>
    <row r="52" spans="1:11" ht="57" customHeight="1">
      <c r="A52" s="73" t="s">
        <v>114</v>
      </c>
      <c r="B52" s="62"/>
      <c r="C52" s="62"/>
      <c r="D52" s="62"/>
      <c r="E52" s="62"/>
      <c r="F52" s="66" t="s">
        <v>70</v>
      </c>
      <c r="G52" s="66" t="s">
        <v>64</v>
      </c>
      <c r="H52" s="66" t="s">
        <v>148</v>
      </c>
      <c r="I52" s="63"/>
      <c r="J52" s="67">
        <f>J53</f>
        <v>4000</v>
      </c>
      <c r="K52" s="67">
        <f>K53</f>
        <v>4000</v>
      </c>
    </row>
    <row r="53" spans="1:11" ht="104.25" customHeight="1">
      <c r="A53" s="74" t="s">
        <v>93</v>
      </c>
      <c r="B53" s="69" t="s">
        <v>13</v>
      </c>
      <c r="C53" s="69"/>
      <c r="D53" s="69" t="s">
        <v>44</v>
      </c>
      <c r="E53" s="69"/>
      <c r="F53" s="15" t="s">
        <v>70</v>
      </c>
      <c r="G53" s="15" t="s">
        <v>64</v>
      </c>
      <c r="H53" s="17" t="s">
        <v>149</v>
      </c>
      <c r="I53" s="15"/>
      <c r="J53" s="9">
        <f aca="true" t="shared" si="6" ref="J53:K55">J54</f>
        <v>4000</v>
      </c>
      <c r="K53" s="9">
        <f t="shared" si="6"/>
        <v>4000</v>
      </c>
    </row>
    <row r="54" spans="1:11" ht="28.5" customHeight="1">
      <c r="A54" s="25" t="s">
        <v>115</v>
      </c>
      <c r="B54" s="18" t="s">
        <v>94</v>
      </c>
      <c r="C54" s="19" t="s">
        <v>70</v>
      </c>
      <c r="D54" s="19" t="s">
        <v>64</v>
      </c>
      <c r="E54" s="19" t="s">
        <v>95</v>
      </c>
      <c r="F54" s="66" t="s">
        <v>70</v>
      </c>
      <c r="G54" s="66" t="s">
        <v>64</v>
      </c>
      <c r="H54" s="17" t="s">
        <v>149</v>
      </c>
      <c r="I54" s="20">
        <v>200</v>
      </c>
      <c r="J54" s="9">
        <f t="shared" si="6"/>
        <v>4000</v>
      </c>
      <c r="K54" s="9">
        <f t="shared" si="6"/>
        <v>4000</v>
      </c>
    </row>
    <row r="55" spans="1:11" ht="27" customHeight="1">
      <c r="A55" s="24" t="s">
        <v>116</v>
      </c>
      <c r="B55" s="18" t="s">
        <v>94</v>
      </c>
      <c r="C55" s="19" t="s">
        <v>70</v>
      </c>
      <c r="D55" s="19" t="s">
        <v>64</v>
      </c>
      <c r="E55" s="19" t="s">
        <v>95</v>
      </c>
      <c r="F55" s="15" t="s">
        <v>70</v>
      </c>
      <c r="G55" s="15" t="s">
        <v>64</v>
      </c>
      <c r="H55" s="17" t="s">
        <v>149</v>
      </c>
      <c r="I55" s="20">
        <v>240</v>
      </c>
      <c r="J55" s="9">
        <f t="shared" si="6"/>
        <v>4000</v>
      </c>
      <c r="K55" s="9">
        <f t="shared" si="6"/>
        <v>4000</v>
      </c>
    </row>
    <row r="56" spans="1:11" s="4" customFormat="1" ht="38.25">
      <c r="A56" s="24" t="s">
        <v>117</v>
      </c>
      <c r="B56" s="18" t="s">
        <v>94</v>
      </c>
      <c r="C56" s="19" t="s">
        <v>70</v>
      </c>
      <c r="D56" s="19" t="s">
        <v>64</v>
      </c>
      <c r="E56" s="19" t="s">
        <v>95</v>
      </c>
      <c r="F56" s="15" t="s">
        <v>70</v>
      </c>
      <c r="G56" s="15" t="s">
        <v>64</v>
      </c>
      <c r="H56" s="17" t="s">
        <v>149</v>
      </c>
      <c r="I56" s="20">
        <v>244</v>
      </c>
      <c r="J56" s="7">
        <v>4000</v>
      </c>
      <c r="K56" s="7">
        <v>4000</v>
      </c>
    </row>
    <row r="57" spans="1:11" s="4" customFormat="1" ht="38.25" hidden="1">
      <c r="A57" s="74" t="s">
        <v>105</v>
      </c>
      <c r="B57" s="69" t="s">
        <v>13</v>
      </c>
      <c r="C57" s="69"/>
      <c r="D57" s="69" t="s">
        <v>106</v>
      </c>
      <c r="E57" s="69"/>
      <c r="F57" s="15" t="s">
        <v>70</v>
      </c>
      <c r="G57" s="15" t="s">
        <v>64</v>
      </c>
      <c r="H57" s="15" t="s">
        <v>107</v>
      </c>
      <c r="I57" s="15"/>
      <c r="J57" s="8" t="e">
        <f>#REF!</f>
        <v>#REF!</v>
      </c>
      <c r="K57" s="8" t="e">
        <f>#REF!</f>
        <v>#REF!</v>
      </c>
    </row>
    <row r="58" spans="1:11" s="4" customFormat="1" ht="51">
      <c r="A58" s="80" t="s">
        <v>205</v>
      </c>
      <c r="B58" s="69"/>
      <c r="C58" s="69"/>
      <c r="D58" s="69"/>
      <c r="E58" s="69"/>
      <c r="F58" s="15" t="s">
        <v>70</v>
      </c>
      <c r="G58" s="15" t="s">
        <v>64</v>
      </c>
      <c r="H58" s="15" t="s">
        <v>130</v>
      </c>
      <c r="I58" s="15"/>
      <c r="J58" s="9">
        <f aca="true" t="shared" si="7" ref="J58:K60">J59</f>
        <v>1175400</v>
      </c>
      <c r="K58" s="9">
        <f t="shared" si="7"/>
        <v>0</v>
      </c>
    </row>
    <row r="59" spans="1:11" s="4" customFormat="1" ht="51">
      <c r="A59" s="71" t="s">
        <v>206</v>
      </c>
      <c r="B59" s="69"/>
      <c r="C59" s="69"/>
      <c r="D59" s="69"/>
      <c r="E59" s="69"/>
      <c r="F59" s="15" t="s">
        <v>70</v>
      </c>
      <c r="G59" s="15" t="s">
        <v>64</v>
      </c>
      <c r="H59" s="15" t="s">
        <v>150</v>
      </c>
      <c r="I59" s="15"/>
      <c r="J59" s="9">
        <f t="shared" si="7"/>
        <v>1175400</v>
      </c>
      <c r="K59" s="9">
        <f t="shared" si="7"/>
        <v>0</v>
      </c>
    </row>
    <row r="60" spans="1:11" s="4" customFormat="1" ht="25.5">
      <c r="A60" s="23" t="s">
        <v>115</v>
      </c>
      <c r="B60" s="69"/>
      <c r="C60" s="69"/>
      <c r="D60" s="69"/>
      <c r="E60" s="69"/>
      <c r="F60" s="15" t="s">
        <v>70</v>
      </c>
      <c r="G60" s="15" t="s">
        <v>64</v>
      </c>
      <c r="H60" s="15" t="s">
        <v>150</v>
      </c>
      <c r="I60" s="15" t="s">
        <v>17</v>
      </c>
      <c r="J60" s="9">
        <f t="shared" si="7"/>
        <v>1175400</v>
      </c>
      <c r="K60" s="9">
        <f t="shared" si="7"/>
        <v>0</v>
      </c>
    </row>
    <row r="61" spans="1:11" s="4" customFormat="1" ht="25.5">
      <c r="A61" s="24" t="s">
        <v>116</v>
      </c>
      <c r="B61" s="69"/>
      <c r="C61" s="69"/>
      <c r="D61" s="69"/>
      <c r="E61" s="69"/>
      <c r="F61" s="15" t="s">
        <v>70</v>
      </c>
      <c r="G61" s="15" t="s">
        <v>64</v>
      </c>
      <c r="H61" s="15" t="s">
        <v>150</v>
      </c>
      <c r="I61" s="15" t="s">
        <v>29</v>
      </c>
      <c r="J61" s="9">
        <f>J62+J63</f>
        <v>1175400</v>
      </c>
      <c r="K61" s="9">
        <f>K62+K63</f>
        <v>0</v>
      </c>
    </row>
    <row r="62" spans="1:13" s="4" customFormat="1" ht="25.5">
      <c r="A62" s="71" t="s">
        <v>91</v>
      </c>
      <c r="B62" s="69"/>
      <c r="C62" s="69"/>
      <c r="D62" s="69"/>
      <c r="E62" s="69"/>
      <c r="F62" s="15" t="s">
        <v>70</v>
      </c>
      <c r="G62" s="15" t="s">
        <v>64</v>
      </c>
      <c r="H62" s="15" t="s">
        <v>150</v>
      </c>
      <c r="I62" s="15" t="s">
        <v>31</v>
      </c>
      <c r="J62" s="7">
        <f>222600+34400</f>
        <v>257000</v>
      </c>
      <c r="K62" s="7">
        <v>0</v>
      </c>
      <c r="M62" s="37">
        <v>34400</v>
      </c>
    </row>
    <row r="63" spans="1:13" s="4" customFormat="1" ht="25.5">
      <c r="A63" s="24" t="s">
        <v>117</v>
      </c>
      <c r="B63" s="69"/>
      <c r="C63" s="69"/>
      <c r="D63" s="69"/>
      <c r="E63" s="69"/>
      <c r="F63" s="15" t="s">
        <v>70</v>
      </c>
      <c r="G63" s="15" t="s">
        <v>64</v>
      </c>
      <c r="H63" s="15" t="s">
        <v>150</v>
      </c>
      <c r="I63" s="15" t="s">
        <v>30</v>
      </c>
      <c r="J63" s="7">
        <f>139500+150000+188600+59000-16000-10000-8500+415800</f>
        <v>918400</v>
      </c>
      <c r="K63" s="7">
        <v>0</v>
      </c>
      <c r="M63" s="37">
        <v>415800</v>
      </c>
    </row>
    <row r="64" spans="1:11" ht="15.75" customHeight="1">
      <c r="A64" s="81" t="s">
        <v>109</v>
      </c>
      <c r="B64" s="69"/>
      <c r="C64" s="69"/>
      <c r="D64" s="69"/>
      <c r="E64" s="69"/>
      <c r="F64" s="66" t="s">
        <v>70</v>
      </c>
      <c r="G64" s="66" t="s">
        <v>64</v>
      </c>
      <c r="H64" s="15" t="s">
        <v>119</v>
      </c>
      <c r="I64" s="15"/>
      <c r="J64" s="67">
        <f>J65</f>
        <v>25900</v>
      </c>
      <c r="K64" s="67">
        <f>K65</f>
        <v>0</v>
      </c>
    </row>
    <row r="65" spans="1:11" s="4" customFormat="1" ht="83.25" customHeight="1">
      <c r="A65" s="82" t="s">
        <v>156</v>
      </c>
      <c r="B65" s="69"/>
      <c r="C65" s="69"/>
      <c r="D65" s="69"/>
      <c r="E65" s="69"/>
      <c r="F65" s="15" t="s">
        <v>70</v>
      </c>
      <c r="G65" s="15" t="s">
        <v>64</v>
      </c>
      <c r="H65" s="15" t="s">
        <v>122</v>
      </c>
      <c r="I65" s="15"/>
      <c r="J65" s="9">
        <f aca="true" t="shared" si="8" ref="J65:K67">J66</f>
        <v>25900</v>
      </c>
      <c r="K65" s="9">
        <f t="shared" si="8"/>
        <v>0</v>
      </c>
    </row>
    <row r="66" spans="1:11" s="4" customFormat="1" ht="117.75" customHeight="1">
      <c r="A66" s="83" t="s">
        <v>202</v>
      </c>
      <c r="B66" s="69"/>
      <c r="C66" s="69"/>
      <c r="D66" s="69"/>
      <c r="E66" s="69"/>
      <c r="F66" s="15" t="s">
        <v>70</v>
      </c>
      <c r="G66" s="15" t="s">
        <v>64</v>
      </c>
      <c r="H66" s="15" t="s">
        <v>157</v>
      </c>
      <c r="I66" s="15"/>
      <c r="J66" s="9">
        <f t="shared" si="8"/>
        <v>25900</v>
      </c>
      <c r="K66" s="9">
        <f t="shared" si="8"/>
        <v>0</v>
      </c>
    </row>
    <row r="67" spans="1:11" s="4" customFormat="1" ht="21" customHeight="1">
      <c r="A67" s="71" t="s">
        <v>98</v>
      </c>
      <c r="B67" s="69"/>
      <c r="C67" s="69"/>
      <c r="D67" s="69"/>
      <c r="E67" s="69"/>
      <c r="F67" s="15" t="s">
        <v>70</v>
      </c>
      <c r="G67" s="15" t="s">
        <v>64</v>
      </c>
      <c r="H67" s="15" t="s">
        <v>157</v>
      </c>
      <c r="I67" s="15" t="s">
        <v>42</v>
      </c>
      <c r="J67" s="9">
        <f t="shared" si="8"/>
        <v>25900</v>
      </c>
      <c r="K67" s="9">
        <f t="shared" si="8"/>
        <v>0</v>
      </c>
    </row>
    <row r="68" spans="1:11" s="4" customFormat="1" ht="19.5" customHeight="1">
      <c r="A68" s="71" t="s">
        <v>2</v>
      </c>
      <c r="B68" s="69"/>
      <c r="C68" s="69"/>
      <c r="D68" s="69"/>
      <c r="E68" s="69"/>
      <c r="F68" s="15" t="s">
        <v>70</v>
      </c>
      <c r="G68" s="15" t="s">
        <v>64</v>
      </c>
      <c r="H68" s="15" t="s">
        <v>171</v>
      </c>
      <c r="I68" s="15" t="s">
        <v>99</v>
      </c>
      <c r="J68" s="7">
        <v>25900</v>
      </c>
      <c r="K68" s="7">
        <v>0</v>
      </c>
    </row>
    <row r="69" spans="1:11" s="4" customFormat="1" ht="24" customHeight="1">
      <c r="A69" s="84" t="s">
        <v>49</v>
      </c>
      <c r="B69" s="85" t="s">
        <v>75</v>
      </c>
      <c r="C69" s="85"/>
      <c r="D69" s="85"/>
      <c r="E69" s="85"/>
      <c r="F69" s="86" t="s">
        <v>71</v>
      </c>
      <c r="G69" s="86"/>
      <c r="H69" s="86" t="s">
        <v>55</v>
      </c>
      <c r="I69" s="86"/>
      <c r="J69" s="64">
        <f aca="true" t="shared" si="9" ref="J69:K71">J70</f>
        <v>121800</v>
      </c>
      <c r="K69" s="64">
        <f t="shared" si="9"/>
        <v>121800</v>
      </c>
    </row>
    <row r="70" spans="1:11" s="4" customFormat="1" ht="23.25" customHeight="1">
      <c r="A70" s="87" t="s">
        <v>74</v>
      </c>
      <c r="B70" s="85" t="s">
        <v>76</v>
      </c>
      <c r="C70" s="85"/>
      <c r="D70" s="85"/>
      <c r="E70" s="85"/>
      <c r="F70" s="86" t="s">
        <v>71</v>
      </c>
      <c r="G70" s="86" t="s">
        <v>72</v>
      </c>
      <c r="H70" s="86" t="s">
        <v>55</v>
      </c>
      <c r="I70" s="86"/>
      <c r="J70" s="64">
        <f t="shared" si="9"/>
        <v>121800</v>
      </c>
      <c r="K70" s="64">
        <f t="shared" si="9"/>
        <v>121800</v>
      </c>
    </row>
    <row r="71" spans="1:11" ht="26.25" customHeight="1">
      <c r="A71" s="88" t="s">
        <v>204</v>
      </c>
      <c r="B71" s="89"/>
      <c r="C71" s="89"/>
      <c r="D71" s="89"/>
      <c r="E71" s="89"/>
      <c r="F71" s="90" t="s">
        <v>71</v>
      </c>
      <c r="G71" s="90" t="s">
        <v>72</v>
      </c>
      <c r="H71" s="90" t="s">
        <v>147</v>
      </c>
      <c r="I71" s="86"/>
      <c r="J71" s="70">
        <f t="shared" si="9"/>
        <v>121800</v>
      </c>
      <c r="K71" s="70">
        <f t="shared" si="9"/>
        <v>121800</v>
      </c>
    </row>
    <row r="72" spans="1:11" ht="54" customHeight="1">
      <c r="A72" s="91" t="s">
        <v>114</v>
      </c>
      <c r="B72" s="89"/>
      <c r="C72" s="89"/>
      <c r="D72" s="89"/>
      <c r="E72" s="89"/>
      <c r="F72" s="14" t="s">
        <v>71</v>
      </c>
      <c r="G72" s="14" t="s">
        <v>72</v>
      </c>
      <c r="H72" s="14" t="s">
        <v>148</v>
      </c>
      <c r="I72" s="14"/>
      <c r="J72" s="70">
        <f>J76+J79</f>
        <v>121800</v>
      </c>
      <c r="K72" s="70">
        <f>K76+K79</f>
        <v>121800</v>
      </c>
    </row>
    <row r="73" spans="1:11" ht="26.25" customHeight="1">
      <c r="A73" s="92" t="s">
        <v>154</v>
      </c>
      <c r="B73" s="89" t="s">
        <v>76</v>
      </c>
      <c r="C73" s="89"/>
      <c r="D73" s="89" t="s">
        <v>52</v>
      </c>
      <c r="E73" s="89"/>
      <c r="F73" s="14" t="s">
        <v>71</v>
      </c>
      <c r="G73" s="14" t="s">
        <v>72</v>
      </c>
      <c r="H73" s="14" t="s">
        <v>151</v>
      </c>
      <c r="I73" s="14"/>
      <c r="J73" s="70">
        <f>J74+J77</f>
        <v>121800</v>
      </c>
      <c r="K73" s="70">
        <f>K74+K77</f>
        <v>121800</v>
      </c>
    </row>
    <row r="74" spans="1:11" ht="69" customHeight="1">
      <c r="A74" s="27" t="s">
        <v>166</v>
      </c>
      <c r="B74" s="89"/>
      <c r="C74" s="89"/>
      <c r="D74" s="89"/>
      <c r="E74" s="89"/>
      <c r="F74" s="14" t="s">
        <v>71</v>
      </c>
      <c r="G74" s="14" t="s">
        <v>72</v>
      </c>
      <c r="H74" s="14" t="s">
        <v>151</v>
      </c>
      <c r="I74" s="14" t="s">
        <v>80</v>
      </c>
      <c r="J74" s="70">
        <f>J75</f>
        <v>105900</v>
      </c>
      <c r="K74" s="70">
        <f>K75</f>
        <v>105900</v>
      </c>
    </row>
    <row r="75" spans="1:11" ht="25.5">
      <c r="A75" s="92" t="s">
        <v>173</v>
      </c>
      <c r="B75" s="89" t="s">
        <v>76</v>
      </c>
      <c r="C75" s="89"/>
      <c r="D75" s="89" t="s">
        <v>52</v>
      </c>
      <c r="E75" s="89" t="s">
        <v>43</v>
      </c>
      <c r="F75" s="14" t="s">
        <v>71</v>
      </c>
      <c r="G75" s="14" t="s">
        <v>72</v>
      </c>
      <c r="H75" s="14" t="s">
        <v>151</v>
      </c>
      <c r="I75" s="14" t="s">
        <v>59</v>
      </c>
      <c r="J75" s="70">
        <f>J76</f>
        <v>105900</v>
      </c>
      <c r="K75" s="70">
        <f>K76</f>
        <v>105900</v>
      </c>
    </row>
    <row r="76" spans="1:11" ht="42.75" customHeight="1">
      <c r="A76" s="92" t="s">
        <v>174</v>
      </c>
      <c r="B76" s="89"/>
      <c r="C76" s="89"/>
      <c r="D76" s="89"/>
      <c r="E76" s="89"/>
      <c r="F76" s="14" t="s">
        <v>71</v>
      </c>
      <c r="G76" s="14" t="s">
        <v>72</v>
      </c>
      <c r="H76" s="14" t="s">
        <v>151</v>
      </c>
      <c r="I76" s="14" t="s">
        <v>57</v>
      </c>
      <c r="J76" s="93">
        <f>115200-9300</f>
        <v>105900</v>
      </c>
      <c r="K76" s="93">
        <f>115200-9300</f>
        <v>105900</v>
      </c>
    </row>
    <row r="77" spans="1:11" ht="28.5" customHeight="1">
      <c r="A77" s="92" t="s">
        <v>175</v>
      </c>
      <c r="B77" s="89"/>
      <c r="C77" s="89"/>
      <c r="D77" s="89"/>
      <c r="E77" s="89"/>
      <c r="F77" s="14" t="s">
        <v>71</v>
      </c>
      <c r="G77" s="14" t="s">
        <v>72</v>
      </c>
      <c r="H77" s="14" t="s">
        <v>151</v>
      </c>
      <c r="I77" s="14" t="s">
        <v>17</v>
      </c>
      <c r="J77" s="70">
        <f>J78</f>
        <v>15900</v>
      </c>
      <c r="K77" s="70">
        <f>K78</f>
        <v>15900</v>
      </c>
    </row>
    <row r="78" spans="1:11" ht="27" customHeight="1">
      <c r="A78" s="92" t="s">
        <v>116</v>
      </c>
      <c r="B78" s="89"/>
      <c r="C78" s="89"/>
      <c r="D78" s="89"/>
      <c r="E78" s="89"/>
      <c r="F78" s="14" t="s">
        <v>71</v>
      </c>
      <c r="G78" s="14" t="s">
        <v>72</v>
      </c>
      <c r="H78" s="14" t="s">
        <v>151</v>
      </c>
      <c r="I78" s="14" t="s">
        <v>29</v>
      </c>
      <c r="J78" s="70">
        <f>J79</f>
        <v>15900</v>
      </c>
      <c r="K78" s="70">
        <f>K79</f>
        <v>15900</v>
      </c>
    </row>
    <row r="79" spans="1:13" ht="27.75" customHeight="1">
      <c r="A79" s="92" t="s">
        <v>117</v>
      </c>
      <c r="B79" s="89"/>
      <c r="C79" s="89"/>
      <c r="D79" s="89"/>
      <c r="E79" s="89"/>
      <c r="F79" s="14" t="s">
        <v>71</v>
      </c>
      <c r="G79" s="14" t="s">
        <v>72</v>
      </c>
      <c r="H79" s="14" t="s">
        <v>151</v>
      </c>
      <c r="I79" s="14" t="s">
        <v>30</v>
      </c>
      <c r="J79" s="93">
        <f>4000+11900</f>
        <v>15900</v>
      </c>
      <c r="K79" s="93">
        <f>4000+11900</f>
        <v>15900</v>
      </c>
      <c r="M79" s="37">
        <v>11900</v>
      </c>
    </row>
    <row r="80" spans="1:11" ht="33" customHeight="1">
      <c r="A80" s="28" t="s">
        <v>22</v>
      </c>
      <c r="B80" s="36" t="s">
        <v>72</v>
      </c>
      <c r="C80" s="94"/>
      <c r="D80" s="94"/>
      <c r="E80" s="94"/>
      <c r="F80" s="95" t="s">
        <v>72</v>
      </c>
      <c r="G80" s="10"/>
      <c r="H80" s="10"/>
      <c r="I80" s="10"/>
      <c r="J80" s="78">
        <f>J81</f>
        <v>54500</v>
      </c>
      <c r="K80" s="78">
        <f>K81</f>
        <v>0</v>
      </c>
    </row>
    <row r="81" spans="1:11" ht="42.75" customHeight="1">
      <c r="A81" s="29" t="s">
        <v>79</v>
      </c>
      <c r="B81" s="36"/>
      <c r="C81" s="94"/>
      <c r="D81" s="94"/>
      <c r="E81" s="94"/>
      <c r="F81" s="95" t="s">
        <v>72</v>
      </c>
      <c r="G81" s="95" t="s">
        <v>67</v>
      </c>
      <c r="H81" s="10"/>
      <c r="I81" s="10"/>
      <c r="J81" s="78">
        <f>J82</f>
        <v>54500</v>
      </c>
      <c r="K81" s="78">
        <f>K82</f>
        <v>0</v>
      </c>
    </row>
    <row r="82" spans="1:11" ht="24.75" customHeight="1">
      <c r="A82" s="96" t="s">
        <v>109</v>
      </c>
      <c r="B82" s="97"/>
      <c r="C82" s="97"/>
      <c r="D82" s="97"/>
      <c r="E82" s="97"/>
      <c r="F82" s="98" t="s">
        <v>72</v>
      </c>
      <c r="G82" s="98" t="s">
        <v>67</v>
      </c>
      <c r="H82" s="10" t="s">
        <v>119</v>
      </c>
      <c r="I82" s="10"/>
      <c r="J82" s="78">
        <f>J83+J87+J92</f>
        <v>54500</v>
      </c>
      <c r="K82" s="78">
        <f>K83+K87+K92</f>
        <v>0</v>
      </c>
    </row>
    <row r="83" spans="1:11" ht="86.25" customHeight="1">
      <c r="A83" s="12" t="s">
        <v>120</v>
      </c>
      <c r="B83" s="94"/>
      <c r="C83" s="94"/>
      <c r="D83" s="94"/>
      <c r="E83" s="94"/>
      <c r="F83" s="10" t="s">
        <v>72</v>
      </c>
      <c r="G83" s="10" t="s">
        <v>67</v>
      </c>
      <c r="H83" s="10" t="s">
        <v>122</v>
      </c>
      <c r="I83" s="10"/>
      <c r="J83" s="67">
        <f aca="true" t="shared" si="10" ref="J83:K85">J84</f>
        <v>48500</v>
      </c>
      <c r="K83" s="67">
        <f t="shared" si="10"/>
        <v>0</v>
      </c>
    </row>
    <row r="84" spans="1:11" ht="65.25" customHeight="1">
      <c r="A84" s="30" t="s">
        <v>192</v>
      </c>
      <c r="B84" s="94"/>
      <c r="C84" s="94"/>
      <c r="D84" s="94"/>
      <c r="E84" s="94"/>
      <c r="F84" s="10" t="s">
        <v>72</v>
      </c>
      <c r="G84" s="10" t="s">
        <v>67</v>
      </c>
      <c r="H84" s="10" t="s">
        <v>123</v>
      </c>
      <c r="I84" s="10"/>
      <c r="J84" s="67">
        <f t="shared" si="10"/>
        <v>48500</v>
      </c>
      <c r="K84" s="67">
        <f t="shared" si="10"/>
        <v>0</v>
      </c>
    </row>
    <row r="85" spans="1:11" ht="12.75" customHeight="1">
      <c r="A85" s="12" t="s">
        <v>98</v>
      </c>
      <c r="B85" s="94"/>
      <c r="C85" s="94"/>
      <c r="D85" s="94"/>
      <c r="E85" s="94"/>
      <c r="F85" s="10" t="s">
        <v>72</v>
      </c>
      <c r="G85" s="10" t="s">
        <v>67</v>
      </c>
      <c r="H85" s="10" t="s">
        <v>123</v>
      </c>
      <c r="I85" s="10" t="s">
        <v>42</v>
      </c>
      <c r="J85" s="67">
        <f t="shared" si="10"/>
        <v>48500</v>
      </c>
      <c r="K85" s="67">
        <f t="shared" si="10"/>
        <v>0</v>
      </c>
    </row>
    <row r="86" spans="1:11" ht="23.25" customHeight="1">
      <c r="A86" s="12" t="s">
        <v>2</v>
      </c>
      <c r="B86" s="94"/>
      <c r="C86" s="94"/>
      <c r="D86" s="94"/>
      <c r="E86" s="94"/>
      <c r="F86" s="10" t="s">
        <v>72</v>
      </c>
      <c r="G86" s="10" t="s">
        <v>67</v>
      </c>
      <c r="H86" s="10" t="s">
        <v>123</v>
      </c>
      <c r="I86" s="10" t="s">
        <v>99</v>
      </c>
      <c r="J86" s="75">
        <v>48500</v>
      </c>
      <c r="K86" s="75">
        <v>0</v>
      </c>
    </row>
    <row r="87" spans="1:11" ht="40.5" customHeight="1">
      <c r="A87" s="11" t="s">
        <v>134</v>
      </c>
      <c r="B87" s="97"/>
      <c r="C87" s="97"/>
      <c r="D87" s="97"/>
      <c r="E87" s="97"/>
      <c r="F87" s="10" t="s">
        <v>72</v>
      </c>
      <c r="G87" s="10" t="s">
        <v>67</v>
      </c>
      <c r="H87" s="10" t="s">
        <v>138</v>
      </c>
      <c r="I87" s="10"/>
      <c r="J87" s="67">
        <f aca="true" t="shared" si="11" ref="J87:K90">J88</f>
        <v>2000</v>
      </c>
      <c r="K87" s="67">
        <f t="shared" si="11"/>
        <v>0</v>
      </c>
    </row>
    <row r="88" spans="1:11" ht="39.75" customHeight="1">
      <c r="A88" s="99" t="s">
        <v>135</v>
      </c>
      <c r="B88" s="97"/>
      <c r="C88" s="97"/>
      <c r="D88" s="97"/>
      <c r="E88" s="97"/>
      <c r="F88" s="10" t="s">
        <v>72</v>
      </c>
      <c r="G88" s="10" t="s">
        <v>67</v>
      </c>
      <c r="H88" s="10" t="s">
        <v>180</v>
      </c>
      <c r="I88" s="10"/>
      <c r="J88" s="67">
        <f t="shared" si="11"/>
        <v>2000</v>
      </c>
      <c r="K88" s="67">
        <f t="shared" si="11"/>
        <v>0</v>
      </c>
    </row>
    <row r="89" spans="1:11" ht="31.5" customHeight="1">
      <c r="A89" s="100" t="s">
        <v>175</v>
      </c>
      <c r="B89" s="97"/>
      <c r="C89" s="97"/>
      <c r="D89" s="97"/>
      <c r="E89" s="97"/>
      <c r="F89" s="10" t="s">
        <v>72</v>
      </c>
      <c r="G89" s="10" t="s">
        <v>67</v>
      </c>
      <c r="H89" s="10" t="s">
        <v>180</v>
      </c>
      <c r="I89" s="10" t="s">
        <v>17</v>
      </c>
      <c r="J89" s="67">
        <f t="shared" si="11"/>
        <v>2000</v>
      </c>
      <c r="K89" s="67">
        <f t="shared" si="11"/>
        <v>0</v>
      </c>
    </row>
    <row r="90" spans="1:11" ht="29.25" customHeight="1">
      <c r="A90" s="100" t="s">
        <v>116</v>
      </c>
      <c r="B90" s="97"/>
      <c r="C90" s="97"/>
      <c r="D90" s="97"/>
      <c r="E90" s="97"/>
      <c r="F90" s="10" t="s">
        <v>72</v>
      </c>
      <c r="G90" s="10" t="s">
        <v>67</v>
      </c>
      <c r="H90" s="10" t="s">
        <v>180</v>
      </c>
      <c r="I90" s="10" t="s">
        <v>29</v>
      </c>
      <c r="J90" s="67">
        <f t="shared" si="11"/>
        <v>2000</v>
      </c>
      <c r="K90" s="67">
        <f t="shared" si="11"/>
        <v>0</v>
      </c>
    </row>
    <row r="91" spans="1:11" ht="29.25" customHeight="1">
      <c r="A91" s="100" t="s">
        <v>117</v>
      </c>
      <c r="B91" s="97"/>
      <c r="C91" s="97"/>
      <c r="D91" s="97"/>
      <c r="E91" s="97"/>
      <c r="F91" s="10" t="s">
        <v>72</v>
      </c>
      <c r="G91" s="10" t="s">
        <v>67</v>
      </c>
      <c r="H91" s="10" t="s">
        <v>180</v>
      </c>
      <c r="I91" s="10" t="s">
        <v>30</v>
      </c>
      <c r="J91" s="101">
        <f>40000-35000-3000</f>
        <v>2000</v>
      </c>
      <c r="K91" s="101">
        <v>0</v>
      </c>
    </row>
    <row r="92" spans="1:11" ht="18.75" customHeight="1">
      <c r="A92" s="102" t="s">
        <v>136</v>
      </c>
      <c r="B92" s="94"/>
      <c r="C92" s="94"/>
      <c r="D92" s="94"/>
      <c r="E92" s="94"/>
      <c r="F92" s="10" t="s">
        <v>72</v>
      </c>
      <c r="G92" s="10" t="s">
        <v>67</v>
      </c>
      <c r="H92" s="10" t="s">
        <v>140</v>
      </c>
      <c r="I92" s="10"/>
      <c r="J92" s="70">
        <f aca="true" t="shared" si="12" ref="J92:K95">J93</f>
        <v>4000</v>
      </c>
      <c r="K92" s="70">
        <f t="shared" si="12"/>
        <v>0</v>
      </c>
    </row>
    <row r="93" spans="1:11" ht="29.25" customHeight="1">
      <c r="A93" s="102" t="s">
        <v>137</v>
      </c>
      <c r="B93" s="94"/>
      <c r="C93" s="94"/>
      <c r="D93" s="94"/>
      <c r="E93" s="94"/>
      <c r="F93" s="10" t="s">
        <v>72</v>
      </c>
      <c r="G93" s="10" t="s">
        <v>67</v>
      </c>
      <c r="H93" s="10" t="s">
        <v>181</v>
      </c>
      <c r="I93" s="10"/>
      <c r="J93" s="70">
        <f t="shared" si="12"/>
        <v>4000</v>
      </c>
      <c r="K93" s="70">
        <f t="shared" si="12"/>
        <v>0</v>
      </c>
    </row>
    <row r="94" spans="1:11" ht="27" customHeight="1">
      <c r="A94" s="100" t="s">
        <v>175</v>
      </c>
      <c r="B94" s="103"/>
      <c r="C94" s="103"/>
      <c r="D94" s="103"/>
      <c r="E94" s="103"/>
      <c r="F94" s="10" t="s">
        <v>72</v>
      </c>
      <c r="G94" s="10" t="s">
        <v>67</v>
      </c>
      <c r="H94" s="10" t="s">
        <v>181</v>
      </c>
      <c r="I94" s="10" t="s">
        <v>17</v>
      </c>
      <c r="J94" s="70">
        <f t="shared" si="12"/>
        <v>4000</v>
      </c>
      <c r="K94" s="70">
        <f t="shared" si="12"/>
        <v>0</v>
      </c>
    </row>
    <row r="95" spans="1:11" ht="25.5" customHeight="1">
      <c r="A95" s="100" t="s">
        <v>116</v>
      </c>
      <c r="B95" s="103"/>
      <c r="C95" s="103"/>
      <c r="D95" s="103"/>
      <c r="E95" s="103"/>
      <c r="F95" s="10" t="s">
        <v>72</v>
      </c>
      <c r="G95" s="10" t="s">
        <v>67</v>
      </c>
      <c r="H95" s="10" t="s">
        <v>181</v>
      </c>
      <c r="I95" s="10" t="s">
        <v>29</v>
      </c>
      <c r="J95" s="70">
        <f t="shared" si="12"/>
        <v>4000</v>
      </c>
      <c r="K95" s="70">
        <f t="shared" si="12"/>
        <v>0</v>
      </c>
    </row>
    <row r="96" spans="1:17" ht="28.5" customHeight="1">
      <c r="A96" s="100" t="s">
        <v>117</v>
      </c>
      <c r="B96" s="103"/>
      <c r="C96" s="103"/>
      <c r="D96" s="103"/>
      <c r="E96" s="103"/>
      <c r="F96" s="10" t="s">
        <v>72</v>
      </c>
      <c r="G96" s="10" t="s">
        <v>67</v>
      </c>
      <c r="H96" s="10" t="s">
        <v>181</v>
      </c>
      <c r="I96" s="10" t="s">
        <v>30</v>
      </c>
      <c r="J96" s="72">
        <f>30000-26000</f>
        <v>4000</v>
      </c>
      <c r="K96" s="72">
        <v>0</v>
      </c>
      <c r="Q96" s="37" t="s">
        <v>232</v>
      </c>
    </row>
    <row r="97" spans="1:11" ht="18" customHeight="1">
      <c r="A97" s="104" t="s">
        <v>46</v>
      </c>
      <c r="B97" s="105" t="s">
        <v>25</v>
      </c>
      <c r="C97" s="105"/>
      <c r="D97" s="105"/>
      <c r="E97" s="105"/>
      <c r="F97" s="106" t="s">
        <v>68</v>
      </c>
      <c r="G97" s="106"/>
      <c r="H97" s="106" t="s">
        <v>55</v>
      </c>
      <c r="I97" s="106"/>
      <c r="J97" s="64">
        <f>J98+J112+J131</f>
        <v>1706740.0000000002</v>
      </c>
      <c r="K97" s="64">
        <f>K98+K112+K131</f>
        <v>74690</v>
      </c>
    </row>
    <row r="98" spans="1:11" ht="15" customHeight="1">
      <c r="A98" s="79" t="s">
        <v>239</v>
      </c>
      <c r="B98" s="69"/>
      <c r="C98" s="69"/>
      <c r="D98" s="69"/>
      <c r="E98" s="69"/>
      <c r="F98" s="63" t="s">
        <v>68</v>
      </c>
      <c r="G98" s="63" t="s">
        <v>69</v>
      </c>
      <c r="H98" s="15"/>
      <c r="I98" s="15"/>
      <c r="J98" s="107">
        <f>J99</f>
        <v>66290</v>
      </c>
      <c r="K98" s="107">
        <f>K99</f>
        <v>63290</v>
      </c>
    </row>
    <row r="99" spans="1:11" ht="53.25" customHeight="1">
      <c r="A99" s="77" t="s">
        <v>244</v>
      </c>
      <c r="B99" s="69"/>
      <c r="C99" s="69"/>
      <c r="D99" s="69"/>
      <c r="E99" s="69"/>
      <c r="F99" s="63" t="s">
        <v>68</v>
      </c>
      <c r="G99" s="108" t="s">
        <v>69</v>
      </c>
      <c r="H99" s="66" t="s">
        <v>234</v>
      </c>
      <c r="I99" s="15"/>
      <c r="J99" s="70">
        <f>J103+J107+J111</f>
        <v>66290</v>
      </c>
      <c r="K99" s="70">
        <f>K103+K107+K111</f>
        <v>63290</v>
      </c>
    </row>
    <row r="100" spans="1:11" ht="39" customHeight="1">
      <c r="A100" s="38" t="s">
        <v>242</v>
      </c>
      <c r="B100" s="69"/>
      <c r="C100" s="69"/>
      <c r="D100" s="69"/>
      <c r="E100" s="69"/>
      <c r="F100" s="66" t="s">
        <v>68</v>
      </c>
      <c r="G100" s="66" t="s">
        <v>69</v>
      </c>
      <c r="H100" s="66" t="s">
        <v>235</v>
      </c>
      <c r="I100" s="15"/>
      <c r="J100" s="70">
        <f aca="true" t="shared" si="13" ref="J100:K102">J101</f>
        <v>3000</v>
      </c>
      <c r="K100" s="70">
        <f t="shared" si="13"/>
        <v>0</v>
      </c>
    </row>
    <row r="101" spans="1:11" ht="27" customHeight="1">
      <c r="A101" s="23" t="s">
        <v>115</v>
      </c>
      <c r="B101" s="69"/>
      <c r="C101" s="69"/>
      <c r="D101" s="69"/>
      <c r="E101" s="69"/>
      <c r="F101" s="66" t="s">
        <v>68</v>
      </c>
      <c r="G101" s="66" t="s">
        <v>69</v>
      </c>
      <c r="H101" s="66" t="s">
        <v>235</v>
      </c>
      <c r="I101" s="15" t="s">
        <v>17</v>
      </c>
      <c r="J101" s="70">
        <f t="shared" si="13"/>
        <v>3000</v>
      </c>
      <c r="K101" s="70">
        <f t="shared" si="13"/>
        <v>0</v>
      </c>
    </row>
    <row r="102" spans="1:11" ht="30" customHeight="1">
      <c r="A102" s="24" t="s">
        <v>116</v>
      </c>
      <c r="B102" s="69"/>
      <c r="C102" s="69"/>
      <c r="D102" s="69"/>
      <c r="E102" s="69"/>
      <c r="F102" s="66" t="s">
        <v>68</v>
      </c>
      <c r="G102" s="66" t="s">
        <v>69</v>
      </c>
      <c r="H102" s="66" t="s">
        <v>235</v>
      </c>
      <c r="I102" s="15" t="s">
        <v>29</v>
      </c>
      <c r="J102" s="70">
        <f t="shared" si="13"/>
        <v>3000</v>
      </c>
      <c r="K102" s="70">
        <f t="shared" si="13"/>
        <v>0</v>
      </c>
    </row>
    <row r="103" spans="1:11" ht="28.5" customHeight="1">
      <c r="A103" s="71" t="s">
        <v>117</v>
      </c>
      <c r="B103" s="69"/>
      <c r="C103" s="69"/>
      <c r="D103" s="69"/>
      <c r="E103" s="69"/>
      <c r="F103" s="66" t="s">
        <v>68</v>
      </c>
      <c r="G103" s="66" t="s">
        <v>69</v>
      </c>
      <c r="H103" s="66" t="s">
        <v>235</v>
      </c>
      <c r="I103" s="15" t="s">
        <v>30</v>
      </c>
      <c r="J103" s="72">
        <v>3000</v>
      </c>
      <c r="K103" s="72">
        <v>0</v>
      </c>
    </row>
    <row r="104" spans="1:11" ht="43.5" customHeight="1">
      <c r="A104" s="71" t="s">
        <v>241</v>
      </c>
      <c r="B104" s="69"/>
      <c r="C104" s="69"/>
      <c r="D104" s="69"/>
      <c r="E104" s="69"/>
      <c r="F104" s="63" t="s">
        <v>68</v>
      </c>
      <c r="G104" s="63" t="s">
        <v>69</v>
      </c>
      <c r="H104" s="15" t="s">
        <v>236</v>
      </c>
      <c r="I104" s="15"/>
      <c r="J104" s="70">
        <f aca="true" t="shared" si="14" ref="J104:K110">J105</f>
        <v>45670</v>
      </c>
      <c r="K104" s="70">
        <f t="shared" si="14"/>
        <v>45670</v>
      </c>
    </row>
    <row r="105" spans="1:11" ht="29.25" customHeight="1">
      <c r="A105" s="23" t="s">
        <v>115</v>
      </c>
      <c r="B105" s="69"/>
      <c r="C105" s="69"/>
      <c r="D105" s="69"/>
      <c r="E105" s="69"/>
      <c r="F105" s="66" t="s">
        <v>68</v>
      </c>
      <c r="G105" s="66" t="s">
        <v>69</v>
      </c>
      <c r="H105" s="15" t="s">
        <v>237</v>
      </c>
      <c r="I105" s="15" t="s">
        <v>17</v>
      </c>
      <c r="J105" s="70">
        <f t="shared" si="14"/>
        <v>45670</v>
      </c>
      <c r="K105" s="70">
        <f t="shared" si="14"/>
        <v>45670</v>
      </c>
    </row>
    <row r="106" spans="1:11" ht="29.25" customHeight="1">
      <c r="A106" s="24" t="s">
        <v>116</v>
      </c>
      <c r="B106" s="69"/>
      <c r="C106" s="69"/>
      <c r="D106" s="69"/>
      <c r="E106" s="69"/>
      <c r="F106" s="66" t="s">
        <v>68</v>
      </c>
      <c r="G106" s="66" t="s">
        <v>69</v>
      </c>
      <c r="H106" s="15" t="s">
        <v>236</v>
      </c>
      <c r="I106" s="15" t="s">
        <v>29</v>
      </c>
      <c r="J106" s="70">
        <f t="shared" si="14"/>
        <v>45670</v>
      </c>
      <c r="K106" s="70">
        <f t="shared" si="14"/>
        <v>45670</v>
      </c>
    </row>
    <row r="107" spans="1:11" ht="30" customHeight="1">
      <c r="A107" s="71" t="s">
        <v>117</v>
      </c>
      <c r="B107" s="69"/>
      <c r="C107" s="69"/>
      <c r="D107" s="69"/>
      <c r="E107" s="69"/>
      <c r="F107" s="66" t="s">
        <v>68</v>
      </c>
      <c r="G107" s="66" t="s">
        <v>69</v>
      </c>
      <c r="H107" s="15" t="s">
        <v>236</v>
      </c>
      <c r="I107" s="15" t="s">
        <v>30</v>
      </c>
      <c r="J107" s="72">
        <v>45670</v>
      </c>
      <c r="K107" s="72">
        <v>45670</v>
      </c>
    </row>
    <row r="108" spans="1:11" ht="57" customHeight="1">
      <c r="A108" s="71" t="s">
        <v>240</v>
      </c>
      <c r="B108" s="69"/>
      <c r="C108" s="69"/>
      <c r="D108" s="69"/>
      <c r="E108" s="69"/>
      <c r="F108" s="63" t="s">
        <v>68</v>
      </c>
      <c r="G108" s="63" t="s">
        <v>69</v>
      </c>
      <c r="H108" s="15" t="s">
        <v>238</v>
      </c>
      <c r="I108" s="15"/>
      <c r="J108" s="70">
        <f t="shared" si="14"/>
        <v>17620</v>
      </c>
      <c r="K108" s="70">
        <f t="shared" si="14"/>
        <v>17620</v>
      </c>
    </row>
    <row r="109" spans="1:11" ht="29.25" customHeight="1">
      <c r="A109" s="23" t="s">
        <v>115</v>
      </c>
      <c r="B109" s="69"/>
      <c r="C109" s="69"/>
      <c r="D109" s="69"/>
      <c r="E109" s="69"/>
      <c r="F109" s="66" t="s">
        <v>68</v>
      </c>
      <c r="G109" s="66" t="s">
        <v>69</v>
      </c>
      <c r="H109" s="15" t="s">
        <v>238</v>
      </c>
      <c r="I109" s="15" t="s">
        <v>17</v>
      </c>
      <c r="J109" s="70">
        <f t="shared" si="14"/>
        <v>17620</v>
      </c>
      <c r="K109" s="70">
        <f t="shared" si="14"/>
        <v>17620</v>
      </c>
    </row>
    <row r="110" spans="1:11" ht="29.25" customHeight="1">
      <c r="A110" s="24" t="s">
        <v>116</v>
      </c>
      <c r="B110" s="69"/>
      <c r="C110" s="69"/>
      <c r="D110" s="69"/>
      <c r="E110" s="69"/>
      <c r="F110" s="66" t="s">
        <v>68</v>
      </c>
      <c r="G110" s="66" t="s">
        <v>69</v>
      </c>
      <c r="H110" s="15" t="s">
        <v>238</v>
      </c>
      <c r="I110" s="15" t="s">
        <v>29</v>
      </c>
      <c r="J110" s="70">
        <f t="shared" si="14"/>
        <v>17620</v>
      </c>
      <c r="K110" s="70">
        <f t="shared" si="14"/>
        <v>17620</v>
      </c>
    </row>
    <row r="111" spans="1:11" ht="30" customHeight="1">
      <c r="A111" s="71" t="s">
        <v>117</v>
      </c>
      <c r="B111" s="69"/>
      <c r="C111" s="69"/>
      <c r="D111" s="69"/>
      <c r="E111" s="69"/>
      <c r="F111" s="66" t="s">
        <v>68</v>
      </c>
      <c r="G111" s="66" t="s">
        <v>69</v>
      </c>
      <c r="H111" s="15" t="s">
        <v>238</v>
      </c>
      <c r="I111" s="15" t="s">
        <v>30</v>
      </c>
      <c r="J111" s="72">
        <v>17620</v>
      </c>
      <c r="K111" s="72">
        <v>17620</v>
      </c>
    </row>
    <row r="112" spans="1:11" ht="12.75">
      <c r="A112" s="109" t="s">
        <v>96</v>
      </c>
      <c r="B112" s="105"/>
      <c r="C112" s="105"/>
      <c r="D112" s="105"/>
      <c r="E112" s="105"/>
      <c r="F112" s="106" t="s">
        <v>68</v>
      </c>
      <c r="G112" s="106" t="s">
        <v>67</v>
      </c>
      <c r="H112" s="106"/>
      <c r="I112" s="106"/>
      <c r="J112" s="64">
        <f>J113+J122+J127</f>
        <v>1628450.0000000002</v>
      </c>
      <c r="K112" s="64">
        <f>K113+K122+K127</f>
        <v>0</v>
      </c>
    </row>
    <row r="113" spans="1:11" ht="52.5" customHeight="1">
      <c r="A113" s="110" t="s">
        <v>207</v>
      </c>
      <c r="B113" s="105"/>
      <c r="C113" s="105"/>
      <c r="D113" s="105"/>
      <c r="E113" s="105"/>
      <c r="F113" s="111" t="s">
        <v>68</v>
      </c>
      <c r="G113" s="111" t="s">
        <v>67</v>
      </c>
      <c r="H113" s="112" t="s">
        <v>118</v>
      </c>
      <c r="I113" s="106"/>
      <c r="J113" s="67">
        <f>J118</f>
        <v>1128450.0000000002</v>
      </c>
      <c r="K113" s="67">
        <f>K118</f>
        <v>0</v>
      </c>
    </row>
    <row r="114" spans="1:11" ht="25.5" hidden="1">
      <c r="A114" s="113" t="s">
        <v>33</v>
      </c>
      <c r="B114" s="114"/>
      <c r="C114" s="114"/>
      <c r="D114" s="114"/>
      <c r="E114" s="114"/>
      <c r="F114" s="111" t="s">
        <v>68</v>
      </c>
      <c r="G114" s="111" t="s">
        <v>66</v>
      </c>
      <c r="H114" s="111" t="s">
        <v>56</v>
      </c>
      <c r="I114" s="111"/>
      <c r="J114" s="70">
        <f>J115</f>
        <v>0</v>
      </c>
      <c r="K114" s="70">
        <f>K115</f>
        <v>0</v>
      </c>
    </row>
    <row r="115" spans="1:11" ht="12.75" hidden="1">
      <c r="A115" s="113" t="s">
        <v>50</v>
      </c>
      <c r="B115" s="114"/>
      <c r="C115" s="114"/>
      <c r="D115" s="114"/>
      <c r="E115" s="114"/>
      <c r="F115" s="111" t="s">
        <v>68</v>
      </c>
      <c r="G115" s="111" t="s">
        <v>66</v>
      </c>
      <c r="H115" s="111" t="s">
        <v>56</v>
      </c>
      <c r="I115" s="111" t="s">
        <v>40</v>
      </c>
      <c r="J115" s="70"/>
      <c r="K115" s="70"/>
    </row>
    <row r="116" spans="1:11" ht="12.75" hidden="1">
      <c r="A116" s="109" t="s">
        <v>96</v>
      </c>
      <c r="B116" s="105"/>
      <c r="C116" s="105"/>
      <c r="D116" s="105"/>
      <c r="E116" s="105"/>
      <c r="F116" s="106" t="s">
        <v>68</v>
      </c>
      <c r="G116" s="106" t="s">
        <v>67</v>
      </c>
      <c r="H116" s="106"/>
      <c r="I116" s="106"/>
      <c r="J116" s="64">
        <f>J117</f>
        <v>1128450.0000000002</v>
      </c>
      <c r="K116" s="64">
        <f>K117</f>
        <v>0</v>
      </c>
    </row>
    <row r="117" spans="1:11" ht="51" hidden="1">
      <c r="A117" s="113" t="s">
        <v>110</v>
      </c>
      <c r="B117" s="114"/>
      <c r="C117" s="114"/>
      <c r="D117" s="114"/>
      <c r="E117" s="114"/>
      <c r="F117" s="111" t="s">
        <v>68</v>
      </c>
      <c r="G117" s="111" t="s">
        <v>67</v>
      </c>
      <c r="H117" s="111" t="s">
        <v>97</v>
      </c>
      <c r="I117" s="111"/>
      <c r="J117" s="70">
        <f>J119</f>
        <v>1128450.0000000002</v>
      </c>
      <c r="K117" s="70">
        <f>K119</f>
        <v>0</v>
      </c>
    </row>
    <row r="118" spans="1:11" ht="68.25" customHeight="1">
      <c r="A118" s="113" t="s">
        <v>208</v>
      </c>
      <c r="B118" s="114"/>
      <c r="C118" s="114"/>
      <c r="D118" s="114"/>
      <c r="E118" s="114"/>
      <c r="F118" s="111" t="s">
        <v>68</v>
      </c>
      <c r="G118" s="111" t="s">
        <v>67</v>
      </c>
      <c r="H118" s="111" t="s">
        <v>143</v>
      </c>
      <c r="I118" s="111"/>
      <c r="J118" s="70">
        <f>J120</f>
        <v>1128450.0000000002</v>
      </c>
      <c r="K118" s="70">
        <f>K120</f>
        <v>0</v>
      </c>
    </row>
    <row r="119" spans="1:11" ht="30" customHeight="1">
      <c r="A119" s="113" t="s">
        <v>175</v>
      </c>
      <c r="B119" s="114"/>
      <c r="C119" s="114"/>
      <c r="D119" s="114"/>
      <c r="E119" s="114"/>
      <c r="F119" s="111" t="s">
        <v>68</v>
      </c>
      <c r="G119" s="111" t="s">
        <v>67</v>
      </c>
      <c r="H119" s="111" t="s">
        <v>143</v>
      </c>
      <c r="I119" s="111" t="s">
        <v>17</v>
      </c>
      <c r="J119" s="70">
        <f>J120</f>
        <v>1128450.0000000002</v>
      </c>
      <c r="K119" s="70">
        <f>K120</f>
        <v>0</v>
      </c>
    </row>
    <row r="120" spans="1:11" ht="29.25" customHeight="1">
      <c r="A120" s="113" t="s">
        <v>116</v>
      </c>
      <c r="B120" s="114"/>
      <c r="C120" s="114"/>
      <c r="D120" s="114"/>
      <c r="E120" s="114"/>
      <c r="F120" s="111" t="s">
        <v>68</v>
      </c>
      <c r="G120" s="111" t="s">
        <v>67</v>
      </c>
      <c r="H120" s="111" t="s">
        <v>143</v>
      </c>
      <c r="I120" s="111" t="s">
        <v>29</v>
      </c>
      <c r="J120" s="70">
        <f>J121</f>
        <v>1128450.0000000002</v>
      </c>
      <c r="K120" s="70">
        <f>K121</f>
        <v>0</v>
      </c>
    </row>
    <row r="121" spans="1:11" ht="30" customHeight="1">
      <c r="A121" s="113" t="s">
        <v>117</v>
      </c>
      <c r="B121" s="114"/>
      <c r="C121" s="114"/>
      <c r="D121" s="114"/>
      <c r="E121" s="114"/>
      <c r="F121" s="111" t="s">
        <v>68</v>
      </c>
      <c r="G121" s="111" t="s">
        <v>67</v>
      </c>
      <c r="H121" s="111" t="s">
        <v>143</v>
      </c>
      <c r="I121" s="111" t="s">
        <v>30</v>
      </c>
      <c r="J121" s="72">
        <f>410200+718243.68+6.32</f>
        <v>1128450.0000000002</v>
      </c>
      <c r="K121" s="72">
        <v>0</v>
      </c>
    </row>
    <row r="122" spans="1:11" ht="58.5" customHeight="1">
      <c r="A122" s="110" t="s">
        <v>209</v>
      </c>
      <c r="B122" s="114"/>
      <c r="C122" s="114"/>
      <c r="D122" s="114"/>
      <c r="E122" s="114"/>
      <c r="F122" s="111" t="s">
        <v>68</v>
      </c>
      <c r="G122" s="111" t="s">
        <v>67</v>
      </c>
      <c r="H122" s="111" t="s">
        <v>230</v>
      </c>
      <c r="I122" s="111"/>
      <c r="J122" s="70">
        <f aca="true" t="shared" si="15" ref="J122:K129">J123</f>
        <v>300000</v>
      </c>
      <c r="K122" s="70">
        <f t="shared" si="15"/>
        <v>0</v>
      </c>
    </row>
    <row r="123" spans="1:11" ht="40.5" customHeight="1">
      <c r="A123" s="113" t="s">
        <v>190</v>
      </c>
      <c r="B123" s="114"/>
      <c r="C123" s="114"/>
      <c r="D123" s="114"/>
      <c r="E123" s="114"/>
      <c r="F123" s="111" t="s">
        <v>68</v>
      </c>
      <c r="G123" s="111" t="s">
        <v>67</v>
      </c>
      <c r="H123" s="111" t="s">
        <v>191</v>
      </c>
      <c r="I123" s="111"/>
      <c r="J123" s="70">
        <f t="shared" si="15"/>
        <v>300000</v>
      </c>
      <c r="K123" s="70">
        <f t="shared" si="15"/>
        <v>0</v>
      </c>
    </row>
    <row r="124" spans="1:11" ht="24" customHeight="1">
      <c r="A124" s="113" t="s">
        <v>175</v>
      </c>
      <c r="B124" s="114"/>
      <c r="C124" s="114"/>
      <c r="D124" s="114"/>
      <c r="E124" s="114"/>
      <c r="F124" s="111" t="s">
        <v>68</v>
      </c>
      <c r="G124" s="111" t="s">
        <v>67</v>
      </c>
      <c r="H124" s="111" t="s">
        <v>191</v>
      </c>
      <c r="I124" s="111" t="s">
        <v>17</v>
      </c>
      <c r="J124" s="70">
        <f t="shared" si="15"/>
        <v>300000</v>
      </c>
      <c r="K124" s="70">
        <f t="shared" si="15"/>
        <v>0</v>
      </c>
    </row>
    <row r="125" spans="1:11" ht="30" customHeight="1">
      <c r="A125" s="113" t="s">
        <v>116</v>
      </c>
      <c r="B125" s="114"/>
      <c r="C125" s="114"/>
      <c r="D125" s="114"/>
      <c r="E125" s="114"/>
      <c r="F125" s="111" t="s">
        <v>68</v>
      </c>
      <c r="G125" s="111" t="s">
        <v>67</v>
      </c>
      <c r="H125" s="111" t="s">
        <v>191</v>
      </c>
      <c r="I125" s="111" t="s">
        <v>29</v>
      </c>
      <c r="J125" s="70">
        <f t="shared" si="15"/>
        <v>300000</v>
      </c>
      <c r="K125" s="70">
        <f t="shared" si="15"/>
        <v>0</v>
      </c>
    </row>
    <row r="126" spans="1:11" ht="28.5" customHeight="1">
      <c r="A126" s="113" t="s">
        <v>117</v>
      </c>
      <c r="B126" s="114"/>
      <c r="C126" s="114"/>
      <c r="D126" s="114"/>
      <c r="E126" s="114"/>
      <c r="F126" s="111" t="s">
        <v>68</v>
      </c>
      <c r="G126" s="111" t="s">
        <v>67</v>
      </c>
      <c r="H126" s="111" t="s">
        <v>191</v>
      </c>
      <c r="I126" s="111" t="s">
        <v>30</v>
      </c>
      <c r="J126" s="72">
        <v>300000</v>
      </c>
      <c r="K126" s="72">
        <v>0</v>
      </c>
    </row>
    <row r="127" spans="1:11" ht="18" customHeight="1">
      <c r="A127" s="113" t="s">
        <v>214</v>
      </c>
      <c r="B127" s="114"/>
      <c r="C127" s="114"/>
      <c r="D127" s="114"/>
      <c r="E127" s="114"/>
      <c r="F127" s="111" t="s">
        <v>68</v>
      </c>
      <c r="G127" s="111" t="s">
        <v>67</v>
      </c>
      <c r="H127" s="111" t="s">
        <v>210</v>
      </c>
      <c r="I127" s="111"/>
      <c r="J127" s="70">
        <f t="shared" si="15"/>
        <v>200000</v>
      </c>
      <c r="K127" s="70">
        <f t="shared" si="15"/>
        <v>0</v>
      </c>
    </row>
    <row r="128" spans="1:11" ht="24" customHeight="1">
      <c r="A128" s="113" t="s">
        <v>175</v>
      </c>
      <c r="B128" s="114"/>
      <c r="C128" s="114"/>
      <c r="D128" s="114"/>
      <c r="E128" s="114"/>
      <c r="F128" s="111" t="s">
        <v>68</v>
      </c>
      <c r="G128" s="111" t="s">
        <v>67</v>
      </c>
      <c r="H128" s="111" t="s">
        <v>210</v>
      </c>
      <c r="I128" s="111" t="s">
        <v>17</v>
      </c>
      <c r="J128" s="70">
        <f t="shared" si="15"/>
        <v>200000</v>
      </c>
      <c r="K128" s="70">
        <f t="shared" si="15"/>
        <v>0</v>
      </c>
    </row>
    <row r="129" spans="1:11" ht="30" customHeight="1">
      <c r="A129" s="113" t="s">
        <v>116</v>
      </c>
      <c r="B129" s="114"/>
      <c r="C129" s="114"/>
      <c r="D129" s="114"/>
      <c r="E129" s="114"/>
      <c r="F129" s="111" t="s">
        <v>68</v>
      </c>
      <c r="G129" s="111" t="s">
        <v>67</v>
      </c>
      <c r="H129" s="111" t="s">
        <v>210</v>
      </c>
      <c r="I129" s="111" t="s">
        <v>29</v>
      </c>
      <c r="J129" s="70">
        <f t="shared" si="15"/>
        <v>200000</v>
      </c>
      <c r="K129" s="70">
        <f t="shared" si="15"/>
        <v>0</v>
      </c>
    </row>
    <row r="130" spans="1:11" ht="28.5" customHeight="1">
      <c r="A130" s="113" t="s">
        <v>117</v>
      </c>
      <c r="B130" s="114"/>
      <c r="C130" s="114"/>
      <c r="D130" s="114"/>
      <c r="E130" s="114"/>
      <c r="F130" s="111" t="s">
        <v>68</v>
      </c>
      <c r="G130" s="111" t="s">
        <v>67</v>
      </c>
      <c r="H130" s="111" t="s">
        <v>210</v>
      </c>
      <c r="I130" s="111" t="s">
        <v>30</v>
      </c>
      <c r="J130" s="72">
        <v>200000</v>
      </c>
      <c r="K130" s="72">
        <v>0</v>
      </c>
    </row>
    <row r="131" spans="1:11" ht="12.75">
      <c r="A131" s="115" t="s">
        <v>90</v>
      </c>
      <c r="B131" s="114"/>
      <c r="C131" s="114"/>
      <c r="D131" s="114"/>
      <c r="E131" s="114"/>
      <c r="F131" s="116" t="s">
        <v>68</v>
      </c>
      <c r="G131" s="116" t="s">
        <v>73</v>
      </c>
      <c r="H131" s="111"/>
      <c r="I131" s="111"/>
      <c r="J131" s="70">
        <f>J132</f>
        <v>12000</v>
      </c>
      <c r="K131" s="70">
        <f>K132</f>
        <v>11400</v>
      </c>
    </row>
    <row r="132" spans="1:11" ht="30.75" customHeight="1">
      <c r="A132" s="110" t="s">
        <v>204</v>
      </c>
      <c r="B132" s="114"/>
      <c r="C132" s="114"/>
      <c r="D132" s="114"/>
      <c r="E132" s="114"/>
      <c r="F132" s="112" t="s">
        <v>68</v>
      </c>
      <c r="G132" s="112" t="s">
        <v>73</v>
      </c>
      <c r="H132" s="112" t="s">
        <v>147</v>
      </c>
      <c r="I132" s="111"/>
      <c r="J132" s="70">
        <f aca="true" t="shared" si="16" ref="J132:K136">J133</f>
        <v>12000</v>
      </c>
      <c r="K132" s="70">
        <f t="shared" si="16"/>
        <v>11400</v>
      </c>
    </row>
    <row r="133" spans="1:11" ht="54.75" customHeight="1">
      <c r="A133" s="110" t="s">
        <v>114</v>
      </c>
      <c r="B133" s="114"/>
      <c r="C133" s="114"/>
      <c r="D133" s="114"/>
      <c r="E133" s="114"/>
      <c r="F133" s="112" t="s">
        <v>68</v>
      </c>
      <c r="G133" s="112" t="s">
        <v>73</v>
      </c>
      <c r="H133" s="112" t="s">
        <v>148</v>
      </c>
      <c r="I133" s="111"/>
      <c r="J133" s="70">
        <f>J134+J138</f>
        <v>12000</v>
      </c>
      <c r="K133" s="70">
        <f>K134+K138</f>
        <v>11400</v>
      </c>
    </row>
    <row r="134" spans="1:11" ht="39" customHeight="1">
      <c r="A134" s="13" t="s">
        <v>124</v>
      </c>
      <c r="B134" s="114"/>
      <c r="C134" s="114"/>
      <c r="D134" s="114"/>
      <c r="E134" s="114"/>
      <c r="F134" s="112" t="s">
        <v>68</v>
      </c>
      <c r="G134" s="112" t="s">
        <v>73</v>
      </c>
      <c r="H134" s="112" t="s">
        <v>152</v>
      </c>
      <c r="I134" s="111"/>
      <c r="J134" s="70">
        <f>J135</f>
        <v>600</v>
      </c>
      <c r="K134" s="70">
        <f>K135</f>
        <v>0</v>
      </c>
    </row>
    <row r="135" spans="1:11" ht="27" customHeight="1">
      <c r="A135" s="31" t="s">
        <v>115</v>
      </c>
      <c r="B135" s="114"/>
      <c r="C135" s="114"/>
      <c r="D135" s="114"/>
      <c r="E135" s="114"/>
      <c r="F135" s="112" t="s">
        <v>68</v>
      </c>
      <c r="G135" s="112" t="s">
        <v>73</v>
      </c>
      <c r="H135" s="112" t="s">
        <v>152</v>
      </c>
      <c r="I135" s="111" t="s">
        <v>17</v>
      </c>
      <c r="J135" s="70">
        <f t="shared" si="16"/>
        <v>600</v>
      </c>
      <c r="K135" s="70">
        <f t="shared" si="16"/>
        <v>0</v>
      </c>
    </row>
    <row r="136" spans="1:11" ht="30" customHeight="1">
      <c r="A136" s="32" t="s">
        <v>116</v>
      </c>
      <c r="B136" s="114"/>
      <c r="C136" s="114"/>
      <c r="D136" s="114"/>
      <c r="E136" s="114"/>
      <c r="F136" s="112" t="s">
        <v>68</v>
      </c>
      <c r="G136" s="112" t="s">
        <v>73</v>
      </c>
      <c r="H136" s="112" t="s">
        <v>152</v>
      </c>
      <c r="I136" s="111" t="s">
        <v>29</v>
      </c>
      <c r="J136" s="70">
        <f t="shared" si="16"/>
        <v>600</v>
      </c>
      <c r="K136" s="70">
        <f t="shared" si="16"/>
        <v>0</v>
      </c>
    </row>
    <row r="137" spans="1:11" ht="28.5" customHeight="1">
      <c r="A137" s="117" t="s">
        <v>91</v>
      </c>
      <c r="B137" s="114"/>
      <c r="C137" s="114"/>
      <c r="D137" s="114"/>
      <c r="E137" s="114"/>
      <c r="F137" s="112" t="s">
        <v>68</v>
      </c>
      <c r="G137" s="112" t="s">
        <v>73</v>
      </c>
      <c r="H137" s="112" t="s">
        <v>152</v>
      </c>
      <c r="I137" s="111" t="s">
        <v>31</v>
      </c>
      <c r="J137" s="72">
        <v>600</v>
      </c>
      <c r="K137" s="72">
        <v>0</v>
      </c>
    </row>
    <row r="138" spans="1:11" ht="67.5" customHeight="1">
      <c r="A138" s="117" t="s">
        <v>125</v>
      </c>
      <c r="B138" s="114"/>
      <c r="C138" s="114"/>
      <c r="D138" s="114"/>
      <c r="E138" s="114"/>
      <c r="F138" s="112" t="s">
        <v>68</v>
      </c>
      <c r="G138" s="112" t="s">
        <v>73</v>
      </c>
      <c r="H138" s="111" t="s">
        <v>153</v>
      </c>
      <c r="I138" s="111"/>
      <c r="J138" s="70">
        <f aca="true" t="shared" si="17" ref="J138:K140">J139</f>
        <v>11400</v>
      </c>
      <c r="K138" s="70">
        <f t="shared" si="17"/>
        <v>11400</v>
      </c>
    </row>
    <row r="139" spans="1:11" ht="29.25" customHeight="1">
      <c r="A139" s="31" t="s">
        <v>115</v>
      </c>
      <c r="B139" s="114"/>
      <c r="C139" s="114"/>
      <c r="D139" s="114"/>
      <c r="E139" s="114"/>
      <c r="F139" s="111" t="s">
        <v>68</v>
      </c>
      <c r="G139" s="111" t="s">
        <v>73</v>
      </c>
      <c r="H139" s="111" t="s">
        <v>153</v>
      </c>
      <c r="I139" s="111" t="s">
        <v>17</v>
      </c>
      <c r="J139" s="70">
        <f t="shared" si="17"/>
        <v>11400</v>
      </c>
      <c r="K139" s="70">
        <f t="shared" si="17"/>
        <v>11400</v>
      </c>
    </row>
    <row r="140" spans="1:11" ht="29.25" customHeight="1">
      <c r="A140" s="32" t="s">
        <v>116</v>
      </c>
      <c r="B140" s="114"/>
      <c r="C140" s="114"/>
      <c r="D140" s="114"/>
      <c r="E140" s="114"/>
      <c r="F140" s="111" t="s">
        <v>68</v>
      </c>
      <c r="G140" s="111" t="s">
        <v>73</v>
      </c>
      <c r="H140" s="111" t="s">
        <v>153</v>
      </c>
      <c r="I140" s="111" t="s">
        <v>29</v>
      </c>
      <c r="J140" s="70">
        <f t="shared" si="17"/>
        <v>11400</v>
      </c>
      <c r="K140" s="70">
        <f t="shared" si="17"/>
        <v>11400</v>
      </c>
    </row>
    <row r="141" spans="1:11" ht="30" customHeight="1">
      <c r="A141" s="117" t="s">
        <v>91</v>
      </c>
      <c r="B141" s="114"/>
      <c r="C141" s="114"/>
      <c r="D141" s="114"/>
      <c r="E141" s="114"/>
      <c r="F141" s="111" t="s">
        <v>68</v>
      </c>
      <c r="G141" s="111" t="s">
        <v>73</v>
      </c>
      <c r="H141" s="111" t="s">
        <v>153</v>
      </c>
      <c r="I141" s="111" t="s">
        <v>31</v>
      </c>
      <c r="J141" s="72">
        <v>11400</v>
      </c>
      <c r="K141" s="72">
        <v>11400</v>
      </c>
    </row>
    <row r="142" spans="1:11" ht="12.75" hidden="1">
      <c r="A142" s="118" t="s">
        <v>77</v>
      </c>
      <c r="B142" s="119"/>
      <c r="C142" s="120"/>
      <c r="D142" s="119"/>
      <c r="E142" s="119"/>
      <c r="F142" s="121" t="s">
        <v>68</v>
      </c>
      <c r="G142" s="121" t="s">
        <v>65</v>
      </c>
      <c r="H142" s="121" t="s">
        <v>48</v>
      </c>
      <c r="I142" s="121" t="s">
        <v>42</v>
      </c>
      <c r="J142" s="72">
        <v>11400</v>
      </c>
      <c r="K142" s="72">
        <v>11400</v>
      </c>
    </row>
    <row r="143" spans="1:11" ht="12.75" hidden="1">
      <c r="A143" s="122" t="s">
        <v>15</v>
      </c>
      <c r="B143" s="123" t="s">
        <v>11</v>
      </c>
      <c r="C143" s="123"/>
      <c r="D143" s="123"/>
      <c r="E143" s="123"/>
      <c r="F143" s="124" t="s">
        <v>69</v>
      </c>
      <c r="G143" s="124"/>
      <c r="H143" s="124" t="s">
        <v>55</v>
      </c>
      <c r="I143" s="124"/>
      <c r="J143" s="72">
        <v>11400</v>
      </c>
      <c r="K143" s="72">
        <v>11400</v>
      </c>
    </row>
    <row r="144" spans="1:11" ht="12.75" hidden="1">
      <c r="A144" s="122" t="s">
        <v>104</v>
      </c>
      <c r="B144" s="123"/>
      <c r="C144" s="123"/>
      <c r="D144" s="123"/>
      <c r="E144" s="123"/>
      <c r="F144" s="124" t="s">
        <v>69</v>
      </c>
      <c r="G144" s="124" t="s">
        <v>70</v>
      </c>
      <c r="H144" s="124"/>
      <c r="I144" s="124"/>
      <c r="J144" s="72">
        <v>11400</v>
      </c>
      <c r="K144" s="72">
        <v>11400</v>
      </c>
    </row>
    <row r="145" spans="1:11" ht="15" customHeight="1">
      <c r="A145" s="125" t="s">
        <v>15</v>
      </c>
      <c r="B145" s="126" t="s">
        <v>11</v>
      </c>
      <c r="C145" s="126"/>
      <c r="D145" s="126"/>
      <c r="E145" s="126"/>
      <c r="F145" s="127" t="s">
        <v>69</v>
      </c>
      <c r="G145" s="127"/>
      <c r="H145" s="127" t="s">
        <v>55</v>
      </c>
      <c r="I145" s="127"/>
      <c r="J145" s="64">
        <f>J146+J152</f>
        <v>4437416.88</v>
      </c>
      <c r="K145" s="64">
        <f>K146+K152</f>
        <v>3002033</v>
      </c>
    </row>
    <row r="146" spans="1:11" ht="19.5" customHeight="1">
      <c r="A146" s="128" t="s">
        <v>104</v>
      </c>
      <c r="B146" s="129"/>
      <c r="C146" s="129"/>
      <c r="D146" s="129"/>
      <c r="E146" s="129"/>
      <c r="F146" s="95" t="s">
        <v>69</v>
      </c>
      <c r="G146" s="95" t="s">
        <v>70</v>
      </c>
      <c r="H146" s="95"/>
      <c r="I146" s="95"/>
      <c r="J146" s="64">
        <f aca="true" t="shared" si="18" ref="J146:K150">J147</f>
        <v>340800</v>
      </c>
      <c r="K146" s="64">
        <f t="shared" si="18"/>
        <v>0</v>
      </c>
    </row>
    <row r="147" spans="1:11" ht="55.5" customHeight="1">
      <c r="A147" s="21" t="s">
        <v>215</v>
      </c>
      <c r="B147" s="94"/>
      <c r="C147" s="94"/>
      <c r="D147" s="94"/>
      <c r="E147" s="94"/>
      <c r="F147" s="10" t="s">
        <v>69</v>
      </c>
      <c r="G147" s="10" t="s">
        <v>70</v>
      </c>
      <c r="H147" s="10" t="s">
        <v>216</v>
      </c>
      <c r="I147" s="10"/>
      <c r="J147" s="70">
        <f>J148</f>
        <v>340800</v>
      </c>
      <c r="K147" s="70">
        <f>K148</f>
        <v>0</v>
      </c>
    </row>
    <row r="148" spans="1:11" ht="30.75" customHeight="1">
      <c r="A148" s="33" t="s">
        <v>222</v>
      </c>
      <c r="B148" s="94"/>
      <c r="C148" s="94"/>
      <c r="D148" s="94"/>
      <c r="E148" s="94"/>
      <c r="F148" s="10" t="s">
        <v>69</v>
      </c>
      <c r="G148" s="10" t="s">
        <v>70</v>
      </c>
      <c r="H148" s="10" t="s">
        <v>223</v>
      </c>
      <c r="I148" s="10"/>
      <c r="J148" s="70">
        <f>J149</f>
        <v>340800</v>
      </c>
      <c r="K148" s="70">
        <f>K149</f>
        <v>0</v>
      </c>
    </row>
    <row r="149" spans="1:11" ht="28.5" customHeight="1">
      <c r="A149" s="100" t="s">
        <v>175</v>
      </c>
      <c r="B149" s="94"/>
      <c r="C149" s="94"/>
      <c r="D149" s="94"/>
      <c r="E149" s="94"/>
      <c r="F149" s="10" t="s">
        <v>69</v>
      </c>
      <c r="G149" s="10" t="s">
        <v>70</v>
      </c>
      <c r="H149" s="10" t="s">
        <v>217</v>
      </c>
      <c r="I149" s="10" t="s">
        <v>17</v>
      </c>
      <c r="J149" s="70">
        <f t="shared" si="18"/>
        <v>340800</v>
      </c>
      <c r="K149" s="70">
        <f t="shared" si="18"/>
        <v>0</v>
      </c>
    </row>
    <row r="150" spans="1:11" ht="25.5">
      <c r="A150" s="100" t="s">
        <v>116</v>
      </c>
      <c r="B150" s="94"/>
      <c r="C150" s="94"/>
      <c r="D150" s="94"/>
      <c r="E150" s="94"/>
      <c r="F150" s="10" t="s">
        <v>69</v>
      </c>
      <c r="G150" s="10" t="s">
        <v>70</v>
      </c>
      <c r="H150" s="10" t="s">
        <v>217</v>
      </c>
      <c r="I150" s="10" t="s">
        <v>29</v>
      </c>
      <c r="J150" s="70">
        <f t="shared" si="18"/>
        <v>340800</v>
      </c>
      <c r="K150" s="70">
        <f t="shared" si="18"/>
        <v>0</v>
      </c>
    </row>
    <row r="151" spans="1:11" ht="33" customHeight="1">
      <c r="A151" s="100" t="s">
        <v>117</v>
      </c>
      <c r="B151" s="94"/>
      <c r="C151" s="94"/>
      <c r="D151" s="94"/>
      <c r="E151" s="94"/>
      <c r="F151" s="10" t="s">
        <v>69</v>
      </c>
      <c r="G151" s="10" t="s">
        <v>70</v>
      </c>
      <c r="H151" s="10" t="s">
        <v>217</v>
      </c>
      <c r="I151" s="10" t="s">
        <v>30</v>
      </c>
      <c r="J151" s="72">
        <f>330500+10300</f>
        <v>340800</v>
      </c>
      <c r="K151" s="72">
        <v>0</v>
      </c>
    </row>
    <row r="152" spans="1:11" ht="18" customHeight="1">
      <c r="A152" s="130" t="s">
        <v>62</v>
      </c>
      <c r="B152" s="126" t="s">
        <v>12</v>
      </c>
      <c r="C152" s="126"/>
      <c r="D152" s="126"/>
      <c r="E152" s="126"/>
      <c r="F152" s="127" t="s">
        <v>69</v>
      </c>
      <c r="G152" s="127" t="s">
        <v>71</v>
      </c>
      <c r="H152" s="127" t="s">
        <v>92</v>
      </c>
      <c r="I152" s="131"/>
      <c r="J152" s="78">
        <f>J162+J153</f>
        <v>4096616.88</v>
      </c>
      <c r="K152" s="78">
        <f>K162+K153</f>
        <v>3002033</v>
      </c>
    </row>
    <row r="153" spans="1:11" ht="92.25" customHeight="1">
      <c r="A153" s="22" t="s">
        <v>197</v>
      </c>
      <c r="B153" s="132"/>
      <c r="C153" s="132"/>
      <c r="D153" s="132"/>
      <c r="E153" s="132"/>
      <c r="F153" s="133" t="s">
        <v>69</v>
      </c>
      <c r="G153" s="133" t="s">
        <v>71</v>
      </c>
      <c r="H153" s="133" t="s">
        <v>126</v>
      </c>
      <c r="I153" s="133"/>
      <c r="J153" s="78">
        <f>J154+J158</f>
        <v>3186196.88</v>
      </c>
      <c r="K153" s="78">
        <f>K154+K158</f>
        <v>3002033</v>
      </c>
    </row>
    <row r="154" spans="1:11" ht="65.25" customHeight="1">
      <c r="A154" s="134" t="s">
        <v>224</v>
      </c>
      <c r="B154" s="132"/>
      <c r="C154" s="132"/>
      <c r="D154" s="132"/>
      <c r="E154" s="132"/>
      <c r="F154" s="133" t="s">
        <v>69</v>
      </c>
      <c r="G154" s="133" t="s">
        <v>71</v>
      </c>
      <c r="H154" s="133" t="s">
        <v>144</v>
      </c>
      <c r="I154" s="133"/>
      <c r="J154" s="70">
        <f aca="true" t="shared" si="19" ref="J154:K156">J155</f>
        <v>184163.88</v>
      </c>
      <c r="K154" s="70">
        <f t="shared" si="19"/>
        <v>0</v>
      </c>
    </row>
    <row r="155" spans="1:11" ht="28.5" customHeight="1">
      <c r="A155" s="135" t="s">
        <v>175</v>
      </c>
      <c r="B155" s="132"/>
      <c r="C155" s="132"/>
      <c r="D155" s="132"/>
      <c r="E155" s="132"/>
      <c r="F155" s="133" t="s">
        <v>69</v>
      </c>
      <c r="G155" s="133" t="s">
        <v>71</v>
      </c>
      <c r="H155" s="133" t="s">
        <v>144</v>
      </c>
      <c r="I155" s="133" t="s">
        <v>17</v>
      </c>
      <c r="J155" s="70">
        <f t="shared" si="19"/>
        <v>184163.88</v>
      </c>
      <c r="K155" s="70">
        <f t="shared" si="19"/>
        <v>0</v>
      </c>
    </row>
    <row r="156" spans="1:11" ht="25.5">
      <c r="A156" s="135" t="s">
        <v>116</v>
      </c>
      <c r="B156" s="132"/>
      <c r="C156" s="132"/>
      <c r="D156" s="132"/>
      <c r="E156" s="132"/>
      <c r="F156" s="133" t="s">
        <v>69</v>
      </c>
      <c r="G156" s="133" t="s">
        <v>71</v>
      </c>
      <c r="H156" s="133" t="s">
        <v>144</v>
      </c>
      <c r="I156" s="133" t="s">
        <v>29</v>
      </c>
      <c r="J156" s="70">
        <f t="shared" si="19"/>
        <v>184163.88</v>
      </c>
      <c r="K156" s="70">
        <f t="shared" si="19"/>
        <v>0</v>
      </c>
    </row>
    <row r="157" spans="1:13" ht="33" customHeight="1">
      <c r="A157" s="135" t="s">
        <v>117</v>
      </c>
      <c r="B157" s="132"/>
      <c r="C157" s="132"/>
      <c r="D157" s="132"/>
      <c r="E157" s="132"/>
      <c r="F157" s="133" t="s">
        <v>69</v>
      </c>
      <c r="G157" s="133" t="s">
        <v>71</v>
      </c>
      <c r="H157" s="133" t="s">
        <v>144</v>
      </c>
      <c r="I157" s="133" t="s">
        <v>30</v>
      </c>
      <c r="J157" s="72">
        <f>650000+90000-440000-74500-41330-6.12</f>
        <v>184163.88</v>
      </c>
      <c r="K157" s="72">
        <v>0</v>
      </c>
      <c r="M157" s="37">
        <v>-6.12</v>
      </c>
    </row>
    <row r="158" spans="1:11" ht="66.75" customHeight="1">
      <c r="A158" s="102" t="s">
        <v>226</v>
      </c>
      <c r="B158" s="129"/>
      <c r="C158" s="129"/>
      <c r="D158" s="129"/>
      <c r="E158" s="129"/>
      <c r="F158" s="98" t="s">
        <v>69</v>
      </c>
      <c r="G158" s="98" t="s">
        <v>71</v>
      </c>
      <c r="H158" s="10" t="s">
        <v>225</v>
      </c>
      <c r="I158" s="98"/>
      <c r="J158" s="67">
        <f aca="true" t="shared" si="20" ref="J158:K160">J159</f>
        <v>3002033</v>
      </c>
      <c r="K158" s="67">
        <f t="shared" si="20"/>
        <v>3002033</v>
      </c>
    </row>
    <row r="159" spans="1:11" ht="30" customHeight="1">
      <c r="A159" s="100" t="s">
        <v>175</v>
      </c>
      <c r="B159" s="129"/>
      <c r="C159" s="129"/>
      <c r="D159" s="129"/>
      <c r="E159" s="129"/>
      <c r="F159" s="98" t="s">
        <v>69</v>
      </c>
      <c r="G159" s="98" t="s">
        <v>71</v>
      </c>
      <c r="H159" s="10" t="s">
        <v>225</v>
      </c>
      <c r="I159" s="10" t="s">
        <v>17</v>
      </c>
      <c r="J159" s="67">
        <f t="shared" si="20"/>
        <v>3002033</v>
      </c>
      <c r="K159" s="67">
        <f t="shared" si="20"/>
        <v>3002033</v>
      </c>
    </row>
    <row r="160" spans="1:11" ht="28.5" customHeight="1">
      <c r="A160" s="100" t="s">
        <v>116</v>
      </c>
      <c r="B160" s="129"/>
      <c r="C160" s="129"/>
      <c r="D160" s="129"/>
      <c r="E160" s="129"/>
      <c r="F160" s="98" t="s">
        <v>69</v>
      </c>
      <c r="G160" s="98" t="s">
        <v>71</v>
      </c>
      <c r="H160" s="10" t="s">
        <v>225</v>
      </c>
      <c r="I160" s="10" t="s">
        <v>29</v>
      </c>
      <c r="J160" s="67">
        <f t="shared" si="20"/>
        <v>3002033</v>
      </c>
      <c r="K160" s="67">
        <f t="shared" si="20"/>
        <v>3002033</v>
      </c>
    </row>
    <row r="161" spans="1:11" ht="30.75" customHeight="1">
      <c r="A161" s="100" t="s">
        <v>117</v>
      </c>
      <c r="B161" s="129"/>
      <c r="C161" s="129"/>
      <c r="D161" s="129"/>
      <c r="E161" s="129"/>
      <c r="F161" s="98" t="s">
        <v>69</v>
      </c>
      <c r="G161" s="98" t="s">
        <v>71</v>
      </c>
      <c r="H161" s="10" t="s">
        <v>225</v>
      </c>
      <c r="I161" s="10" t="s">
        <v>30</v>
      </c>
      <c r="J161" s="75">
        <f>3662210-660177</f>
        <v>3002033</v>
      </c>
      <c r="K161" s="75">
        <f>3662210-660177</f>
        <v>3002033</v>
      </c>
    </row>
    <row r="162" spans="1:11" ht="40.5" customHeight="1">
      <c r="A162" s="22" t="s">
        <v>211</v>
      </c>
      <c r="B162" s="126"/>
      <c r="C162" s="126"/>
      <c r="D162" s="126"/>
      <c r="E162" s="126"/>
      <c r="F162" s="131" t="s">
        <v>69</v>
      </c>
      <c r="G162" s="131" t="s">
        <v>71</v>
      </c>
      <c r="H162" s="131" t="s">
        <v>139</v>
      </c>
      <c r="I162" s="131"/>
      <c r="J162" s="78">
        <f>J163+J167+J171</f>
        <v>910420.0000000001</v>
      </c>
      <c r="K162" s="78">
        <f>K163+K167+K171</f>
        <v>0</v>
      </c>
    </row>
    <row r="163" spans="1:11" ht="30" customHeight="1">
      <c r="A163" s="136" t="s">
        <v>193</v>
      </c>
      <c r="B163" s="126"/>
      <c r="C163" s="126"/>
      <c r="D163" s="126"/>
      <c r="E163" s="126"/>
      <c r="F163" s="131" t="s">
        <v>69</v>
      </c>
      <c r="G163" s="131" t="s">
        <v>71</v>
      </c>
      <c r="H163" s="131" t="s">
        <v>194</v>
      </c>
      <c r="I163" s="131"/>
      <c r="J163" s="67">
        <f aca="true" t="shared" si="21" ref="J163:K165">J164</f>
        <v>5000</v>
      </c>
      <c r="K163" s="67">
        <f t="shared" si="21"/>
        <v>0</v>
      </c>
    </row>
    <row r="164" spans="1:11" ht="28.5" customHeight="1">
      <c r="A164" s="137" t="s">
        <v>115</v>
      </c>
      <c r="B164" s="126"/>
      <c r="C164" s="126"/>
      <c r="D164" s="126"/>
      <c r="E164" s="126"/>
      <c r="F164" s="131" t="s">
        <v>69</v>
      </c>
      <c r="G164" s="131" t="s">
        <v>71</v>
      </c>
      <c r="H164" s="131" t="s">
        <v>194</v>
      </c>
      <c r="I164" s="131" t="s">
        <v>17</v>
      </c>
      <c r="J164" s="67">
        <f t="shared" si="21"/>
        <v>5000</v>
      </c>
      <c r="K164" s="67">
        <f t="shared" si="21"/>
        <v>0</v>
      </c>
    </row>
    <row r="165" spans="1:11" ht="30.75" customHeight="1">
      <c r="A165" s="135" t="s">
        <v>116</v>
      </c>
      <c r="B165" s="126"/>
      <c r="C165" s="126"/>
      <c r="D165" s="126"/>
      <c r="E165" s="126"/>
      <c r="F165" s="131" t="s">
        <v>69</v>
      </c>
      <c r="G165" s="131" t="s">
        <v>71</v>
      </c>
      <c r="H165" s="131" t="s">
        <v>194</v>
      </c>
      <c r="I165" s="131" t="s">
        <v>29</v>
      </c>
      <c r="J165" s="67">
        <f t="shared" si="21"/>
        <v>5000</v>
      </c>
      <c r="K165" s="67">
        <f t="shared" si="21"/>
        <v>0</v>
      </c>
    </row>
    <row r="166" spans="1:18" ht="29.25" customHeight="1">
      <c r="A166" s="137" t="s">
        <v>117</v>
      </c>
      <c r="B166" s="126"/>
      <c r="C166" s="126"/>
      <c r="D166" s="126"/>
      <c r="E166" s="126"/>
      <c r="F166" s="131" t="s">
        <v>69</v>
      </c>
      <c r="G166" s="131" t="s">
        <v>71</v>
      </c>
      <c r="H166" s="131" t="s">
        <v>194</v>
      </c>
      <c r="I166" s="131" t="s">
        <v>30</v>
      </c>
      <c r="J166" s="75">
        <f>200000-150000-45000</f>
        <v>5000</v>
      </c>
      <c r="K166" s="75">
        <v>0</v>
      </c>
      <c r="R166" s="37">
        <v>-150000</v>
      </c>
    </row>
    <row r="167" spans="1:11" ht="67.5" customHeight="1">
      <c r="A167" s="136" t="s">
        <v>195</v>
      </c>
      <c r="B167" s="126"/>
      <c r="C167" s="126"/>
      <c r="D167" s="126"/>
      <c r="E167" s="126"/>
      <c r="F167" s="131" t="s">
        <v>69</v>
      </c>
      <c r="G167" s="131" t="s">
        <v>71</v>
      </c>
      <c r="H167" s="131" t="s">
        <v>196</v>
      </c>
      <c r="I167" s="131"/>
      <c r="J167" s="67">
        <f aca="true" t="shared" si="22" ref="J167:K169">J168</f>
        <v>22100</v>
      </c>
      <c r="K167" s="67">
        <f t="shared" si="22"/>
        <v>0</v>
      </c>
    </row>
    <row r="168" spans="1:11" ht="27.75" customHeight="1">
      <c r="A168" s="137" t="s">
        <v>115</v>
      </c>
      <c r="B168" s="126"/>
      <c r="C168" s="126"/>
      <c r="D168" s="126"/>
      <c r="E168" s="126"/>
      <c r="F168" s="131" t="s">
        <v>69</v>
      </c>
      <c r="G168" s="131" t="s">
        <v>71</v>
      </c>
      <c r="H168" s="131" t="s">
        <v>196</v>
      </c>
      <c r="I168" s="131" t="s">
        <v>17</v>
      </c>
      <c r="J168" s="67">
        <f t="shared" si="22"/>
        <v>22100</v>
      </c>
      <c r="K168" s="67">
        <f t="shared" si="22"/>
        <v>0</v>
      </c>
    </row>
    <row r="169" spans="1:11" ht="27.75" customHeight="1">
      <c r="A169" s="135" t="s">
        <v>116</v>
      </c>
      <c r="B169" s="126"/>
      <c r="C169" s="126"/>
      <c r="D169" s="126"/>
      <c r="E169" s="126"/>
      <c r="F169" s="131" t="s">
        <v>69</v>
      </c>
      <c r="G169" s="131" t="s">
        <v>71</v>
      </c>
      <c r="H169" s="131" t="s">
        <v>196</v>
      </c>
      <c r="I169" s="131" t="s">
        <v>29</v>
      </c>
      <c r="J169" s="67">
        <f t="shared" si="22"/>
        <v>22100</v>
      </c>
      <c r="K169" s="67">
        <f t="shared" si="22"/>
        <v>0</v>
      </c>
    </row>
    <row r="170" spans="1:18" ht="27.75" customHeight="1">
      <c r="A170" s="137" t="s">
        <v>117</v>
      </c>
      <c r="B170" s="126"/>
      <c r="C170" s="126"/>
      <c r="D170" s="126"/>
      <c r="E170" s="126"/>
      <c r="F170" s="131" t="s">
        <v>69</v>
      </c>
      <c r="G170" s="131" t="s">
        <v>71</v>
      </c>
      <c r="H170" s="131" t="s">
        <v>196</v>
      </c>
      <c r="I170" s="131" t="s">
        <v>30</v>
      </c>
      <c r="J170" s="75">
        <f>100000-77900</f>
        <v>22100</v>
      </c>
      <c r="K170" s="75">
        <v>0</v>
      </c>
      <c r="R170" s="37">
        <v>-77900</v>
      </c>
    </row>
    <row r="171" spans="1:11" ht="68.25" customHeight="1">
      <c r="A171" s="138" t="s">
        <v>221</v>
      </c>
      <c r="B171" s="129"/>
      <c r="C171" s="129"/>
      <c r="D171" s="129"/>
      <c r="E171" s="129"/>
      <c r="F171" s="98" t="s">
        <v>69</v>
      </c>
      <c r="G171" s="98" t="s">
        <v>71</v>
      </c>
      <c r="H171" s="98" t="s">
        <v>220</v>
      </c>
      <c r="I171" s="98"/>
      <c r="J171" s="67">
        <f aca="true" t="shared" si="23" ref="J171:K173">J172</f>
        <v>883320.0000000001</v>
      </c>
      <c r="K171" s="67">
        <f t="shared" si="23"/>
        <v>0</v>
      </c>
    </row>
    <row r="172" spans="1:11" ht="30" customHeight="1">
      <c r="A172" s="100" t="s">
        <v>175</v>
      </c>
      <c r="B172" s="129"/>
      <c r="C172" s="129"/>
      <c r="D172" s="129"/>
      <c r="E172" s="129"/>
      <c r="F172" s="98" t="s">
        <v>69</v>
      </c>
      <c r="G172" s="98" t="s">
        <v>71</v>
      </c>
      <c r="H172" s="98" t="s">
        <v>220</v>
      </c>
      <c r="I172" s="98" t="s">
        <v>17</v>
      </c>
      <c r="J172" s="67">
        <f t="shared" si="23"/>
        <v>883320.0000000001</v>
      </c>
      <c r="K172" s="67">
        <f t="shared" si="23"/>
        <v>0</v>
      </c>
    </row>
    <row r="173" spans="1:11" ht="30" customHeight="1">
      <c r="A173" s="100" t="s">
        <v>116</v>
      </c>
      <c r="B173" s="129"/>
      <c r="C173" s="129"/>
      <c r="D173" s="129"/>
      <c r="E173" s="129"/>
      <c r="F173" s="98" t="s">
        <v>69</v>
      </c>
      <c r="G173" s="98" t="s">
        <v>71</v>
      </c>
      <c r="H173" s="98" t="s">
        <v>220</v>
      </c>
      <c r="I173" s="98" t="s">
        <v>29</v>
      </c>
      <c r="J173" s="67">
        <f t="shared" si="23"/>
        <v>883320.0000000001</v>
      </c>
      <c r="K173" s="67">
        <f t="shared" si="23"/>
        <v>0</v>
      </c>
    </row>
    <row r="174" spans="1:18" ht="30" customHeight="1">
      <c r="A174" s="100" t="s">
        <v>117</v>
      </c>
      <c r="B174" s="129"/>
      <c r="C174" s="129"/>
      <c r="D174" s="129"/>
      <c r="E174" s="129"/>
      <c r="F174" s="98" t="s">
        <v>69</v>
      </c>
      <c r="G174" s="98" t="s">
        <v>71</v>
      </c>
      <c r="H174" s="98" t="s">
        <v>220</v>
      </c>
      <c r="I174" s="98" t="s">
        <v>30</v>
      </c>
      <c r="J174" s="75">
        <f>600000+356597.34+2.66-73280</f>
        <v>883320.0000000001</v>
      </c>
      <c r="K174" s="75">
        <v>0</v>
      </c>
      <c r="R174" s="37">
        <v>-73280</v>
      </c>
    </row>
    <row r="175" spans="1:11" ht="15.75">
      <c r="A175" s="139" t="s">
        <v>103</v>
      </c>
      <c r="B175" s="140" t="s">
        <v>21</v>
      </c>
      <c r="C175" s="140"/>
      <c r="D175" s="140"/>
      <c r="E175" s="140"/>
      <c r="F175" s="141" t="s">
        <v>66</v>
      </c>
      <c r="G175" s="141"/>
      <c r="H175" s="141" t="s">
        <v>55</v>
      </c>
      <c r="I175" s="141"/>
      <c r="J175" s="64">
        <f>(J176)</f>
        <v>1390794.5</v>
      </c>
      <c r="K175" s="64">
        <f>(K176)</f>
        <v>293584.5</v>
      </c>
    </row>
    <row r="176" spans="1:11" ht="12.75">
      <c r="A176" s="142" t="s">
        <v>51</v>
      </c>
      <c r="B176" s="140" t="s">
        <v>20</v>
      </c>
      <c r="C176" s="140"/>
      <c r="D176" s="140"/>
      <c r="E176" s="140"/>
      <c r="F176" s="141" t="s">
        <v>66</v>
      </c>
      <c r="G176" s="141" t="s">
        <v>70</v>
      </c>
      <c r="H176" s="141" t="s">
        <v>55</v>
      </c>
      <c r="I176" s="141"/>
      <c r="J176" s="64">
        <f>J177</f>
        <v>1390794.5</v>
      </c>
      <c r="K176" s="64">
        <f>K177</f>
        <v>293584.5</v>
      </c>
    </row>
    <row r="177" spans="1:11" ht="55.5" customHeight="1">
      <c r="A177" s="143" t="s">
        <v>218</v>
      </c>
      <c r="B177" s="140"/>
      <c r="C177" s="140"/>
      <c r="D177" s="140"/>
      <c r="E177" s="140"/>
      <c r="F177" s="144" t="s">
        <v>66</v>
      </c>
      <c r="G177" s="144" t="s">
        <v>70</v>
      </c>
      <c r="H177" s="145" t="s">
        <v>129</v>
      </c>
      <c r="I177" s="141"/>
      <c r="J177" s="67">
        <f>J178</f>
        <v>1390794.5</v>
      </c>
      <c r="K177" s="67">
        <f>K178</f>
        <v>293584.5</v>
      </c>
    </row>
    <row r="178" spans="1:11" ht="47.25" customHeight="1">
      <c r="A178" s="146" t="s">
        <v>219</v>
      </c>
      <c r="B178" s="147"/>
      <c r="C178" s="147"/>
      <c r="D178" s="147"/>
      <c r="E178" s="147"/>
      <c r="F178" s="144" t="s">
        <v>66</v>
      </c>
      <c r="G178" s="144" t="s">
        <v>70</v>
      </c>
      <c r="H178" s="145" t="s">
        <v>145</v>
      </c>
      <c r="I178" s="145"/>
      <c r="J178" s="70">
        <f>J179+J183+J187+J193+J197</f>
        <v>1390794.5</v>
      </c>
      <c r="K178" s="70">
        <f>K179+K183+K187+K193+K197</f>
        <v>293584.5</v>
      </c>
    </row>
    <row r="179" spans="1:11" ht="39.75" customHeight="1">
      <c r="A179" s="148" t="s">
        <v>198</v>
      </c>
      <c r="B179" s="147"/>
      <c r="C179" s="147"/>
      <c r="D179" s="147"/>
      <c r="E179" s="147"/>
      <c r="F179" s="145" t="s">
        <v>66</v>
      </c>
      <c r="G179" s="145" t="s">
        <v>70</v>
      </c>
      <c r="H179" s="145" t="s">
        <v>199</v>
      </c>
      <c r="I179" s="145"/>
      <c r="J179" s="70">
        <f aca="true" t="shared" si="24" ref="J179:K181">J180</f>
        <v>184.5</v>
      </c>
      <c r="K179" s="70">
        <f t="shared" si="24"/>
        <v>184.5</v>
      </c>
    </row>
    <row r="180" spans="1:11" ht="40.5" customHeight="1">
      <c r="A180" s="149" t="s">
        <v>200</v>
      </c>
      <c r="B180" s="147"/>
      <c r="C180" s="147"/>
      <c r="D180" s="147"/>
      <c r="E180" s="147"/>
      <c r="F180" s="145" t="s">
        <v>66</v>
      </c>
      <c r="G180" s="145" t="s">
        <v>70</v>
      </c>
      <c r="H180" s="145" t="s">
        <v>199</v>
      </c>
      <c r="I180" s="145" t="s">
        <v>16</v>
      </c>
      <c r="J180" s="70">
        <f t="shared" si="24"/>
        <v>184.5</v>
      </c>
      <c r="K180" s="70">
        <f t="shared" si="24"/>
        <v>184.5</v>
      </c>
    </row>
    <row r="181" spans="1:11" ht="13.5" customHeight="1">
      <c r="A181" s="150" t="s">
        <v>54</v>
      </c>
      <c r="B181" s="147"/>
      <c r="C181" s="147"/>
      <c r="D181" s="147"/>
      <c r="E181" s="147"/>
      <c r="F181" s="145" t="s">
        <v>66</v>
      </c>
      <c r="G181" s="145" t="s">
        <v>70</v>
      </c>
      <c r="H181" s="145" t="s">
        <v>199</v>
      </c>
      <c r="I181" s="145" t="s">
        <v>18</v>
      </c>
      <c r="J181" s="70">
        <f t="shared" si="24"/>
        <v>184.5</v>
      </c>
      <c r="K181" s="70">
        <f t="shared" si="24"/>
        <v>184.5</v>
      </c>
    </row>
    <row r="182" spans="1:18" ht="12.75">
      <c r="A182" s="151" t="s">
        <v>201</v>
      </c>
      <c r="B182" s="147"/>
      <c r="C182" s="147"/>
      <c r="D182" s="147"/>
      <c r="E182" s="147"/>
      <c r="F182" s="145" t="s">
        <v>66</v>
      </c>
      <c r="G182" s="145" t="s">
        <v>70</v>
      </c>
      <c r="H182" s="145" t="s">
        <v>199</v>
      </c>
      <c r="I182" s="145" t="s">
        <v>227</v>
      </c>
      <c r="J182" s="72">
        <f>205-20.5</f>
        <v>184.5</v>
      </c>
      <c r="K182" s="72">
        <f>205-20.5</f>
        <v>184.5</v>
      </c>
      <c r="R182" s="37" t="s">
        <v>233</v>
      </c>
    </row>
    <row r="183" spans="1:11" ht="54.75" customHeight="1">
      <c r="A183" s="148" t="s">
        <v>127</v>
      </c>
      <c r="B183" s="147" t="s">
        <v>20</v>
      </c>
      <c r="C183" s="147"/>
      <c r="D183" s="147" t="s">
        <v>38</v>
      </c>
      <c r="E183" s="147"/>
      <c r="F183" s="145" t="s">
        <v>66</v>
      </c>
      <c r="G183" s="145" t="s">
        <v>70</v>
      </c>
      <c r="H183" s="145" t="s">
        <v>188</v>
      </c>
      <c r="I183" s="145"/>
      <c r="J183" s="70">
        <f aca="true" t="shared" si="25" ref="J183:K185">J184</f>
        <v>629990</v>
      </c>
      <c r="K183" s="70">
        <f t="shared" si="25"/>
        <v>0</v>
      </c>
    </row>
    <row r="184" spans="1:11" ht="25.5">
      <c r="A184" s="149" t="s">
        <v>155</v>
      </c>
      <c r="B184" s="147" t="s">
        <v>20</v>
      </c>
      <c r="C184" s="147"/>
      <c r="D184" s="147" t="s">
        <v>38</v>
      </c>
      <c r="E184" s="147" t="s">
        <v>41</v>
      </c>
      <c r="F184" s="145" t="s">
        <v>66</v>
      </c>
      <c r="G184" s="145" t="s">
        <v>70</v>
      </c>
      <c r="H184" s="145" t="s">
        <v>188</v>
      </c>
      <c r="I184" s="145" t="s">
        <v>16</v>
      </c>
      <c r="J184" s="70">
        <f t="shared" si="25"/>
        <v>629990</v>
      </c>
      <c r="K184" s="70">
        <f t="shared" si="25"/>
        <v>0</v>
      </c>
    </row>
    <row r="185" spans="1:11" ht="20.25" customHeight="1">
      <c r="A185" s="150" t="s">
        <v>54</v>
      </c>
      <c r="B185" s="147"/>
      <c r="C185" s="147"/>
      <c r="D185" s="147"/>
      <c r="E185" s="147"/>
      <c r="F185" s="145" t="s">
        <v>66</v>
      </c>
      <c r="G185" s="145" t="s">
        <v>70</v>
      </c>
      <c r="H185" s="145" t="s">
        <v>188</v>
      </c>
      <c r="I185" s="145" t="s">
        <v>18</v>
      </c>
      <c r="J185" s="70">
        <f t="shared" si="25"/>
        <v>629990</v>
      </c>
      <c r="K185" s="70">
        <f t="shared" si="25"/>
        <v>0</v>
      </c>
    </row>
    <row r="186" spans="1:18" ht="51">
      <c r="A186" s="151" t="s">
        <v>142</v>
      </c>
      <c r="B186" s="147"/>
      <c r="C186" s="147"/>
      <c r="D186" s="147"/>
      <c r="E186" s="147"/>
      <c r="F186" s="145" t="s">
        <v>66</v>
      </c>
      <c r="G186" s="145" t="s">
        <v>70</v>
      </c>
      <c r="H186" s="145" t="s">
        <v>188</v>
      </c>
      <c r="I186" s="145" t="s">
        <v>19</v>
      </c>
      <c r="J186" s="72">
        <f>1000000-123800-476760+548000-89900-140000-42500-45050</f>
        <v>629990</v>
      </c>
      <c r="K186" s="72">
        <v>0</v>
      </c>
      <c r="R186" s="37">
        <v>-140000</v>
      </c>
    </row>
    <row r="187" spans="1:11" ht="52.5" customHeight="1">
      <c r="A187" s="148" t="s">
        <v>127</v>
      </c>
      <c r="B187" s="147"/>
      <c r="C187" s="147"/>
      <c r="D187" s="147"/>
      <c r="E187" s="147"/>
      <c r="F187" s="145" t="s">
        <v>66</v>
      </c>
      <c r="G187" s="145" t="s">
        <v>70</v>
      </c>
      <c r="H187" s="145" t="s">
        <v>189</v>
      </c>
      <c r="I187" s="145"/>
      <c r="J187" s="70">
        <f>J188</f>
        <v>467220</v>
      </c>
      <c r="K187" s="70">
        <f>K188</f>
        <v>0</v>
      </c>
    </row>
    <row r="188" spans="1:11" ht="25.5">
      <c r="A188" s="149" t="s">
        <v>155</v>
      </c>
      <c r="B188" s="147"/>
      <c r="C188" s="147"/>
      <c r="D188" s="147"/>
      <c r="E188" s="147"/>
      <c r="F188" s="145" t="s">
        <v>66</v>
      </c>
      <c r="G188" s="145" t="s">
        <v>70</v>
      </c>
      <c r="H188" s="145" t="s">
        <v>189</v>
      </c>
      <c r="I188" s="145" t="s">
        <v>16</v>
      </c>
      <c r="J188" s="70">
        <f>J189</f>
        <v>467220</v>
      </c>
      <c r="K188" s="70">
        <f>K189</f>
        <v>0</v>
      </c>
    </row>
    <row r="189" spans="1:11" ht="18" customHeight="1">
      <c r="A189" s="150" t="s">
        <v>54</v>
      </c>
      <c r="B189" s="140"/>
      <c r="C189" s="140"/>
      <c r="D189" s="140"/>
      <c r="E189" s="140"/>
      <c r="F189" s="145" t="s">
        <v>66</v>
      </c>
      <c r="G189" s="145" t="s">
        <v>70</v>
      </c>
      <c r="H189" s="145" t="s">
        <v>189</v>
      </c>
      <c r="I189" s="145" t="s">
        <v>18</v>
      </c>
      <c r="J189" s="70">
        <f>J192</f>
        <v>467220</v>
      </c>
      <c r="K189" s="70">
        <f>K192</f>
        <v>0</v>
      </c>
    </row>
    <row r="190" spans="1:11" ht="38.25" hidden="1">
      <c r="A190" s="151" t="s">
        <v>128</v>
      </c>
      <c r="B190" s="140"/>
      <c r="C190" s="140"/>
      <c r="D190" s="140"/>
      <c r="E190" s="140"/>
      <c r="F190" s="145" t="s">
        <v>66</v>
      </c>
      <c r="G190" s="145" t="s">
        <v>70</v>
      </c>
      <c r="H190" s="145" t="s">
        <v>111</v>
      </c>
      <c r="I190" s="145" t="s">
        <v>19</v>
      </c>
      <c r="J190" s="72">
        <v>580</v>
      </c>
      <c r="K190" s="72">
        <v>581</v>
      </c>
    </row>
    <row r="191" spans="1:11" ht="12.75" hidden="1">
      <c r="A191" s="151" t="s">
        <v>108</v>
      </c>
      <c r="B191" s="140"/>
      <c r="C191" s="140"/>
      <c r="D191" s="140"/>
      <c r="E191" s="140"/>
      <c r="F191" s="145" t="s">
        <v>66</v>
      </c>
      <c r="G191" s="145" t="s">
        <v>70</v>
      </c>
      <c r="H191" s="145" t="s">
        <v>112</v>
      </c>
      <c r="I191" s="145"/>
      <c r="J191" s="72">
        <f>J192</f>
        <v>467220</v>
      </c>
      <c r="K191" s="72">
        <f>K192</f>
        <v>0</v>
      </c>
    </row>
    <row r="192" spans="1:18" ht="62.25" customHeight="1">
      <c r="A192" s="151" t="s">
        <v>141</v>
      </c>
      <c r="B192" s="140"/>
      <c r="C192" s="140"/>
      <c r="D192" s="140"/>
      <c r="E192" s="140"/>
      <c r="F192" s="145" t="s">
        <v>66</v>
      </c>
      <c r="G192" s="145" t="s">
        <v>70</v>
      </c>
      <c r="H192" s="145" t="s">
        <v>189</v>
      </c>
      <c r="I192" s="145" t="s">
        <v>19</v>
      </c>
      <c r="J192" s="72">
        <f>900000-100000-20000-188710-373770+249700-300+300</f>
        <v>467220</v>
      </c>
      <c r="K192" s="72">
        <v>0</v>
      </c>
      <c r="R192" s="37">
        <v>-188710</v>
      </c>
    </row>
    <row r="193" spans="1:11" ht="75" customHeight="1">
      <c r="A193" s="148" t="s">
        <v>213</v>
      </c>
      <c r="B193" s="140"/>
      <c r="C193" s="140"/>
      <c r="D193" s="140"/>
      <c r="E193" s="140"/>
      <c r="F193" s="145" t="s">
        <v>66</v>
      </c>
      <c r="G193" s="145" t="s">
        <v>70</v>
      </c>
      <c r="H193" s="145" t="s">
        <v>212</v>
      </c>
      <c r="I193" s="145"/>
      <c r="J193" s="70">
        <f aca="true" t="shared" si="26" ref="J193:K195">J194</f>
        <v>223800</v>
      </c>
      <c r="K193" s="70">
        <f t="shared" si="26"/>
        <v>223800</v>
      </c>
    </row>
    <row r="194" spans="1:11" ht="38.25">
      <c r="A194" s="152" t="s">
        <v>183</v>
      </c>
      <c r="B194" s="140"/>
      <c r="C194" s="140"/>
      <c r="D194" s="140"/>
      <c r="E194" s="140"/>
      <c r="F194" s="145" t="s">
        <v>66</v>
      </c>
      <c r="G194" s="145" t="s">
        <v>70</v>
      </c>
      <c r="H194" s="145" t="s">
        <v>212</v>
      </c>
      <c r="I194" s="145" t="s">
        <v>16</v>
      </c>
      <c r="J194" s="70">
        <f t="shared" si="26"/>
        <v>223800</v>
      </c>
      <c r="K194" s="70">
        <f t="shared" si="26"/>
        <v>223800</v>
      </c>
    </row>
    <row r="195" spans="1:11" ht="15" customHeight="1">
      <c r="A195" s="150" t="s">
        <v>54</v>
      </c>
      <c r="B195" s="140"/>
      <c r="C195" s="140"/>
      <c r="D195" s="140"/>
      <c r="E195" s="140"/>
      <c r="F195" s="145" t="s">
        <v>66</v>
      </c>
      <c r="G195" s="145" t="s">
        <v>70</v>
      </c>
      <c r="H195" s="145" t="s">
        <v>212</v>
      </c>
      <c r="I195" s="145" t="s">
        <v>18</v>
      </c>
      <c r="J195" s="70">
        <f t="shared" si="26"/>
        <v>223800</v>
      </c>
      <c r="K195" s="70">
        <f t="shared" si="26"/>
        <v>223800</v>
      </c>
    </row>
    <row r="196" spans="1:11" ht="38.25">
      <c r="A196" s="151" t="s">
        <v>128</v>
      </c>
      <c r="B196" s="140"/>
      <c r="C196" s="140"/>
      <c r="D196" s="140"/>
      <c r="E196" s="140"/>
      <c r="F196" s="145" t="s">
        <v>66</v>
      </c>
      <c r="G196" s="145" t="s">
        <v>70</v>
      </c>
      <c r="H196" s="145" t="s">
        <v>212</v>
      </c>
      <c r="I196" s="145" t="s">
        <v>19</v>
      </c>
      <c r="J196" s="72">
        <v>223800</v>
      </c>
      <c r="K196" s="72">
        <v>223800</v>
      </c>
    </row>
    <row r="197" spans="1:11" ht="65.25" customHeight="1">
      <c r="A197" s="148" t="s">
        <v>182</v>
      </c>
      <c r="B197" s="140"/>
      <c r="C197" s="140"/>
      <c r="D197" s="140"/>
      <c r="E197" s="140"/>
      <c r="F197" s="145" t="s">
        <v>66</v>
      </c>
      <c r="G197" s="145" t="s">
        <v>70</v>
      </c>
      <c r="H197" s="145" t="s">
        <v>146</v>
      </c>
      <c r="I197" s="145"/>
      <c r="J197" s="70">
        <f aca="true" t="shared" si="27" ref="J197:K199">J198</f>
        <v>69600</v>
      </c>
      <c r="K197" s="70">
        <f t="shared" si="27"/>
        <v>69600</v>
      </c>
    </row>
    <row r="198" spans="1:11" ht="38.25">
      <c r="A198" s="152" t="s">
        <v>183</v>
      </c>
      <c r="B198" s="140"/>
      <c r="C198" s="140"/>
      <c r="D198" s="140"/>
      <c r="E198" s="140"/>
      <c r="F198" s="145" t="s">
        <v>66</v>
      </c>
      <c r="G198" s="145" t="s">
        <v>70</v>
      </c>
      <c r="H198" s="145" t="s">
        <v>146</v>
      </c>
      <c r="I198" s="145" t="s">
        <v>16</v>
      </c>
      <c r="J198" s="70">
        <f t="shared" si="27"/>
        <v>69600</v>
      </c>
      <c r="K198" s="70">
        <f t="shared" si="27"/>
        <v>69600</v>
      </c>
    </row>
    <row r="199" spans="1:11" ht="15" customHeight="1">
      <c r="A199" s="150" t="s">
        <v>54</v>
      </c>
      <c r="B199" s="140"/>
      <c r="C199" s="140"/>
      <c r="D199" s="140"/>
      <c r="E199" s="140"/>
      <c r="F199" s="145" t="s">
        <v>66</v>
      </c>
      <c r="G199" s="145" t="s">
        <v>70</v>
      </c>
      <c r="H199" s="145" t="s">
        <v>146</v>
      </c>
      <c r="I199" s="145" t="s">
        <v>18</v>
      </c>
      <c r="J199" s="70">
        <f t="shared" si="27"/>
        <v>69600</v>
      </c>
      <c r="K199" s="70">
        <f t="shared" si="27"/>
        <v>69600</v>
      </c>
    </row>
    <row r="200" spans="1:11" ht="38.25">
      <c r="A200" s="151" t="s">
        <v>128</v>
      </c>
      <c r="B200" s="140"/>
      <c r="C200" s="140"/>
      <c r="D200" s="140"/>
      <c r="E200" s="140"/>
      <c r="F200" s="145" t="s">
        <v>66</v>
      </c>
      <c r="G200" s="145" t="s">
        <v>70</v>
      </c>
      <c r="H200" s="145" t="s">
        <v>146</v>
      </c>
      <c r="I200" s="145" t="s">
        <v>19</v>
      </c>
      <c r="J200" s="72">
        <v>69600</v>
      </c>
      <c r="K200" s="72">
        <v>69600</v>
      </c>
    </row>
    <row r="201" spans="1:11" ht="19.5" customHeight="1">
      <c r="A201" s="128" t="s">
        <v>45</v>
      </c>
      <c r="B201" s="129" t="s">
        <v>27</v>
      </c>
      <c r="C201" s="129"/>
      <c r="D201" s="129"/>
      <c r="E201" s="129"/>
      <c r="F201" s="95" t="s">
        <v>73</v>
      </c>
      <c r="G201" s="95"/>
      <c r="H201" s="95" t="s">
        <v>55</v>
      </c>
      <c r="I201" s="95"/>
      <c r="J201" s="64">
        <f>J202</f>
        <v>6000</v>
      </c>
      <c r="K201" s="64">
        <f>K202</f>
        <v>0</v>
      </c>
    </row>
    <row r="202" spans="1:11" ht="15" customHeight="1">
      <c r="A202" s="153" t="s">
        <v>6</v>
      </c>
      <c r="B202" s="129"/>
      <c r="C202" s="129"/>
      <c r="D202" s="129"/>
      <c r="E202" s="129"/>
      <c r="F202" s="95" t="s">
        <v>73</v>
      </c>
      <c r="G202" s="95" t="s">
        <v>70</v>
      </c>
      <c r="H202" s="95"/>
      <c r="I202" s="95"/>
      <c r="J202" s="64">
        <f aca="true" t="shared" si="28" ref="J202:K205">J203</f>
        <v>6000</v>
      </c>
      <c r="K202" s="64">
        <f t="shared" si="28"/>
        <v>0</v>
      </c>
    </row>
    <row r="203" spans="1:11" ht="12.75">
      <c r="A203" s="154" t="s">
        <v>109</v>
      </c>
      <c r="B203" s="129" t="s">
        <v>26</v>
      </c>
      <c r="C203" s="129"/>
      <c r="D203" s="129"/>
      <c r="E203" s="129"/>
      <c r="F203" s="98" t="s">
        <v>73</v>
      </c>
      <c r="G203" s="98" t="s">
        <v>70</v>
      </c>
      <c r="H203" s="98" t="s">
        <v>119</v>
      </c>
      <c r="I203" s="95"/>
      <c r="J203" s="67">
        <f>J204</f>
        <v>6000</v>
      </c>
      <c r="K203" s="67">
        <f t="shared" si="28"/>
        <v>0</v>
      </c>
    </row>
    <row r="204" spans="1:11" ht="25.5">
      <c r="A204" s="100" t="s">
        <v>4</v>
      </c>
      <c r="B204" s="94" t="s">
        <v>26</v>
      </c>
      <c r="C204" s="94"/>
      <c r="D204" s="94" t="s">
        <v>24</v>
      </c>
      <c r="E204" s="94"/>
      <c r="F204" s="10" t="s">
        <v>73</v>
      </c>
      <c r="G204" s="10" t="s">
        <v>70</v>
      </c>
      <c r="H204" s="98" t="s">
        <v>121</v>
      </c>
      <c r="I204" s="10"/>
      <c r="J204" s="70">
        <f t="shared" si="28"/>
        <v>6000</v>
      </c>
      <c r="K204" s="70">
        <f t="shared" si="28"/>
        <v>0</v>
      </c>
    </row>
    <row r="205" spans="1:11" ht="51">
      <c r="A205" s="34" t="s">
        <v>186</v>
      </c>
      <c r="B205" s="94" t="s">
        <v>26</v>
      </c>
      <c r="C205" s="94"/>
      <c r="D205" s="94" t="s">
        <v>5</v>
      </c>
      <c r="E205" s="94"/>
      <c r="F205" s="10" t="s">
        <v>73</v>
      </c>
      <c r="G205" s="10" t="s">
        <v>70</v>
      </c>
      <c r="H205" s="98" t="s">
        <v>184</v>
      </c>
      <c r="I205" s="10"/>
      <c r="J205" s="70">
        <f t="shared" si="28"/>
        <v>6000</v>
      </c>
      <c r="K205" s="70">
        <f t="shared" si="28"/>
        <v>0</v>
      </c>
    </row>
    <row r="206" spans="1:11" ht="16.5" customHeight="1">
      <c r="A206" s="35" t="s">
        <v>81</v>
      </c>
      <c r="B206" s="94" t="s">
        <v>26</v>
      </c>
      <c r="C206" s="94"/>
      <c r="D206" s="94" t="s">
        <v>5</v>
      </c>
      <c r="E206" s="94" t="s">
        <v>39</v>
      </c>
      <c r="F206" s="10" t="s">
        <v>73</v>
      </c>
      <c r="G206" s="10" t="s">
        <v>70</v>
      </c>
      <c r="H206" s="98" t="s">
        <v>184</v>
      </c>
      <c r="I206" s="10" t="s">
        <v>0</v>
      </c>
      <c r="J206" s="70">
        <f>J208</f>
        <v>6000</v>
      </c>
      <c r="K206" s="70">
        <f>K208</f>
        <v>0</v>
      </c>
    </row>
    <row r="207" spans="1:11" ht="27" customHeight="1">
      <c r="A207" s="35" t="s">
        <v>101</v>
      </c>
      <c r="B207" s="94"/>
      <c r="C207" s="94"/>
      <c r="D207" s="94"/>
      <c r="E207" s="94"/>
      <c r="F207" s="10" t="s">
        <v>73</v>
      </c>
      <c r="G207" s="10" t="s">
        <v>70</v>
      </c>
      <c r="H207" s="98" t="s">
        <v>184</v>
      </c>
      <c r="I207" s="10" t="s">
        <v>100</v>
      </c>
      <c r="J207" s="70">
        <f>J208</f>
        <v>6000</v>
      </c>
      <c r="K207" s="70">
        <f>K208</f>
        <v>0</v>
      </c>
    </row>
    <row r="208" spans="1:11" ht="15.75" customHeight="1">
      <c r="A208" s="138" t="s">
        <v>185</v>
      </c>
      <c r="B208" s="94"/>
      <c r="C208" s="94"/>
      <c r="D208" s="94"/>
      <c r="E208" s="94"/>
      <c r="F208" s="10" t="s">
        <v>73</v>
      </c>
      <c r="G208" s="10" t="s">
        <v>70</v>
      </c>
      <c r="H208" s="98" t="s">
        <v>184</v>
      </c>
      <c r="I208" s="10" t="s">
        <v>102</v>
      </c>
      <c r="J208" s="72">
        <v>6000</v>
      </c>
      <c r="K208" s="72">
        <v>0</v>
      </c>
    </row>
    <row r="209" spans="1:11" ht="13.5" customHeight="1">
      <c r="A209" s="56" t="s">
        <v>1</v>
      </c>
      <c r="B209" s="56">
        <f>B11</f>
        <v>0</v>
      </c>
      <c r="C209" s="155">
        <f>C11</f>
        <v>0</v>
      </c>
      <c r="D209" s="56">
        <f>D11</f>
        <v>0</v>
      </c>
      <c r="E209" s="56">
        <f>E11</f>
        <v>0</v>
      </c>
      <c r="F209" s="156"/>
      <c r="G209" s="156"/>
      <c r="H209" s="59"/>
      <c r="I209" s="156"/>
      <c r="J209" s="157">
        <f>J12+J69+J80+J97+J145+J175+J201</f>
        <v>13589851.379999999</v>
      </c>
      <c r="K209" s="157">
        <f>K12+K69+K80+K97+K145+K175+K201</f>
        <v>3496107.5</v>
      </c>
    </row>
    <row r="210" spans="1:10" ht="18" customHeight="1">
      <c r="A210" s="1"/>
      <c r="B210" s="1"/>
      <c r="C210" s="158"/>
      <c r="D210" s="1"/>
      <c r="E210" s="1"/>
      <c r="F210" s="1"/>
      <c r="G210" s="1"/>
      <c r="H210" s="1"/>
      <c r="I210" s="1"/>
      <c r="J210" s="1"/>
    </row>
    <row r="211" spans="3:10" ht="12.75">
      <c r="C211" s="159"/>
      <c r="J211" s="160"/>
    </row>
    <row r="212" ht="12.75">
      <c r="C212" s="159"/>
    </row>
    <row r="213" ht="12.75">
      <c r="C213" s="159"/>
    </row>
    <row r="214" ht="12.75">
      <c r="C214" s="159"/>
    </row>
    <row r="215" ht="12.75">
      <c r="C215" s="159"/>
    </row>
    <row r="216" ht="12.75">
      <c r="C216" s="159"/>
    </row>
    <row r="217" ht="12.75">
      <c r="C217" s="159"/>
    </row>
    <row r="218" ht="12.75">
      <c r="C218" s="159"/>
    </row>
    <row r="219" ht="12.75">
      <c r="C219" s="159"/>
    </row>
    <row r="220" ht="12.75">
      <c r="C220" s="159"/>
    </row>
    <row r="221" ht="12.75">
      <c r="C221" s="159"/>
    </row>
    <row r="222" ht="12.75">
      <c r="C222" s="159"/>
    </row>
    <row r="223" ht="12.75">
      <c r="C223" s="159"/>
    </row>
    <row r="224" ht="12.75">
      <c r="C224" s="159"/>
    </row>
    <row r="225" ht="12.75">
      <c r="C225" s="159"/>
    </row>
    <row r="226" ht="12.75">
      <c r="C226" s="159"/>
    </row>
    <row r="227" ht="12.75">
      <c r="C227" s="159"/>
    </row>
    <row r="228" ht="12.75">
      <c r="C228" s="159"/>
    </row>
    <row r="229" ht="12.75">
      <c r="C229" s="159"/>
    </row>
    <row r="230" ht="12.75">
      <c r="C230" s="159"/>
    </row>
    <row r="231" ht="12.75">
      <c r="C231" s="159"/>
    </row>
    <row r="232" ht="12.75">
      <c r="C232" s="159"/>
    </row>
    <row r="233" ht="12.75">
      <c r="C233" s="159"/>
    </row>
    <row r="234" ht="12.75">
      <c r="C234" s="159"/>
    </row>
    <row r="235" ht="12.75">
      <c r="C235" s="159"/>
    </row>
    <row r="236" ht="12.75">
      <c r="C236" s="159"/>
    </row>
    <row r="237" ht="12.75">
      <c r="C237" s="159"/>
    </row>
    <row r="238" ht="12.75">
      <c r="C238" s="159"/>
    </row>
    <row r="239" ht="12.75">
      <c r="C239" s="159"/>
    </row>
    <row r="240" ht="12.75">
      <c r="C240" s="159"/>
    </row>
    <row r="241" ht="12.75">
      <c r="C241" s="159"/>
    </row>
    <row r="242" ht="12.75">
      <c r="C242" s="159"/>
    </row>
    <row r="243" ht="12.75">
      <c r="C243" s="159"/>
    </row>
    <row r="244" ht="12.75">
      <c r="C244" s="159"/>
    </row>
    <row r="245" ht="12.75">
      <c r="C245" s="159"/>
    </row>
    <row r="246" ht="12.75">
      <c r="C246" s="159"/>
    </row>
    <row r="247" ht="12.75">
      <c r="C247" s="159"/>
    </row>
    <row r="248" ht="12.75">
      <c r="C248" s="159"/>
    </row>
    <row r="249" ht="12.75">
      <c r="C249" s="159"/>
    </row>
    <row r="250" ht="12.75">
      <c r="C250" s="159"/>
    </row>
    <row r="251" ht="12.75">
      <c r="C251" s="159"/>
    </row>
    <row r="252" ht="12.75">
      <c r="C252" s="159"/>
    </row>
    <row r="253" ht="12.75">
      <c r="C253" s="159"/>
    </row>
    <row r="254" ht="12.75">
      <c r="C254" s="159"/>
    </row>
    <row r="255" ht="12.75">
      <c r="C255" s="159"/>
    </row>
    <row r="256" ht="12.75">
      <c r="C256" s="159"/>
    </row>
  </sheetData>
  <sheetProtection/>
  <mergeCells count="6">
    <mergeCell ref="A7:K7"/>
    <mergeCell ref="A6:G6"/>
    <mergeCell ref="J1:K1"/>
    <mergeCell ref="H2:K2"/>
    <mergeCell ref="F3:K3"/>
    <mergeCell ref="F4:K4"/>
  </mergeCells>
  <printOptions/>
  <pageMargins left="0.7874015748031497" right="0.4724409448818898" top="0.35433070866141736" bottom="0.1968503937007874" header="0.3937007874015748" footer="0.11811023622047245"/>
  <pageSetup blackAndWhite="1" fitToHeight="6"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Нюня</dc:creator>
  <cp:keywords/>
  <dc:description/>
  <cp:lastModifiedBy>Natalia</cp:lastModifiedBy>
  <cp:lastPrinted>2015-03-28T09:02:14Z</cp:lastPrinted>
  <dcterms:created xsi:type="dcterms:W3CDTF">2012-11-15T07:25:29Z</dcterms:created>
  <dcterms:modified xsi:type="dcterms:W3CDTF">2015-11-18T22:12:07Z</dcterms:modified>
  <cp:category/>
  <cp:version/>
  <cp:contentType/>
  <cp:contentStatus/>
</cp:coreProperties>
</file>